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Додаток 1" sheetId="1" r:id="rId1"/>
    <sheet name="Додаток 2 " sheetId="2" r:id="rId2"/>
  </sheets>
  <definedNames>
    <definedName name="_xlnm.Print_Area" localSheetId="0">'Додаток 1'!$A$1:$F$220</definedName>
    <definedName name="_xlnm.Print_Area" localSheetId="1">'Додаток 2 '!$A$1:$F$115</definedName>
  </definedNames>
  <calcPr fullCalcOnLoad="1"/>
</workbook>
</file>

<file path=xl/sharedStrings.xml><?xml version="1.0" encoding="utf-8"?>
<sst xmlns="http://schemas.openxmlformats.org/spreadsheetml/2006/main" count="485" uniqueCount="355">
  <si>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</si>
  <si>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</si>
  <si>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</si>
  <si>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</si>
  <si>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</si>
  <si>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</si>
  <si>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</si>
  <si>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</si>
  <si>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</si>
  <si>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</si>
  <si>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</si>
  <si>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</si>
  <si>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</si>
  <si>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</si>
  <si>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</si>
  <si>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</si>
  <si>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</si>
  <si>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</si>
  <si>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</si>
  <si>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</si>
  <si>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</si>
  <si>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</si>
  <si>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</si>
  <si>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</si>
  <si>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</si>
  <si>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</si>
  <si>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</si>
  <si>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</si>
  <si>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</si>
  <si>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</si>
  <si>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</si>
  <si>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</si>
  <si>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</si>
  <si>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</si>
  <si>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</si>
  <si>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</si>
  <si>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</si>
  <si>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</si>
  <si>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</si>
  <si>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</si>
  <si>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</si>
  <si>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</si>
  <si>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</si>
  <si>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</si>
  <si>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</si>
  <si>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</si>
  <si>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</si>
  <si>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</si>
  <si>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</si>
  <si>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</si>
  <si>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</si>
  <si>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</si>
  <si>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</si>
  <si>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</si>
  <si>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</si>
  <si>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</si>
  <si>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</si>
  <si>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</si>
  <si>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</si>
  <si>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</si>
  <si>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</si>
  <si>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</si>
  <si>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</si>
  <si>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</si>
  <si>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</si>
  <si>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</si>
  <si>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</si>
  <si>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</si>
  <si>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</si>
  <si>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</si>
  <si>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</si>
  <si>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</si>
  <si>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</si>
  <si>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</si>
  <si>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</si>
  <si>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</si>
  <si>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</si>
  <si>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</si>
  <si>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</si>
  <si>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</si>
  <si>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</si>
  <si>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</si>
  <si>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</si>
  <si>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</si>
  <si>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Додаток 1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</si>
  <si>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</si>
  <si>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</si>
  <si>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</si>
  <si>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</si>
  <si>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</si>
  <si>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</si>
  <si>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</si>
  <si>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</si>
  <si>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</si>
  <si>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>ІІ. Видатки  бюджету міста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</si>
  <si>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</si>
  <si>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</si>
  <si>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</si>
  <si>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</si>
  <si>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</si>
  <si>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</si>
  <si>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</si>
  <si>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</si>
  <si>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</si>
  <si>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</si>
  <si>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</si>
  <si>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</si>
  <si>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</si>
  <si>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</si>
  <si>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</si>
  <si>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</si>
  <si>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</si>
  <si>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</si>
  <si>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</si>
  <si>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</si>
  <si>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</si>
  <si>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</si>
  <si>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</si>
  <si>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</si>
  <si>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</si>
  <si>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</si>
  <si>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</si>
  <si>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</si>
  <si>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</si>
  <si>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</si>
  <si>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</si>
  <si>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</si>
  <si>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</si>
  <si>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</si>
  <si>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</si>
  <si>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</si>
  <si>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</si>
  <si>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</si>
  <si>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</si>
  <si>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</si>
  <si>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</si>
  <si>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</si>
  <si>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</si>
  <si>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</si>
  <si>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</si>
  <si>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</si>
  <si>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</si>
  <si>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</si>
  <si>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</si>
  <si>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</si>
  <si>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</si>
  <si>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</si>
  <si>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</si>
  <si>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</si>
  <si>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</si>
  <si>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</si>
  <si>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</si>
  <si>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</si>
  <si>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</si>
  <si>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</si>
  <si>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</si>
  <si>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</si>
  <si>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</si>
  <si>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</si>
  <si>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</si>
  <si>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</si>
  <si>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</si>
  <si>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</si>
  <si>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</si>
  <si>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</si>
  <si>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</si>
  <si>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</si>
  <si>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</si>
  <si>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</si>
  <si>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</si>
  <si>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</si>
  <si>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</si>
  <si>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</si>
  <si>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</si>
  <si>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</si>
  <si>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</si>
  <si>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</si>
  <si>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</si>
  <si>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</si>
  <si>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</si>
  <si>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</si>
  <si>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</si>
  <si>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</si>
  <si>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</si>
  <si>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</si>
  <si>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</si>
  <si>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</si>
  <si>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</si>
  <si>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</si>
  <si>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</si>
  <si>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</si>
  <si>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</si>
  <si>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</si>
  <si>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</si>
  <si>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</si>
  <si>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</si>
  <si>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</si>
  <si>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</si>
  <si>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</si>
  <si>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</si>
  <si>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</si>
  <si>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</si>
  <si>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</si>
  <si>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</si>
  <si>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</si>
  <si>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</si>
  <si>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</si>
  <si>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</si>
  <si>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</si>
  <si>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</si>
  <si>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</si>
  <si>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</si>
  <si>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</si>
  <si>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</si>
  <si>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</si>
  <si>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</si>
  <si>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</si>
  <si>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</si>
  <si>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</si>
  <si>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</si>
  <si>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</si>
  <si>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</si>
  <si>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</si>
  <si>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</si>
  <si>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</si>
  <si>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</si>
  <si>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</si>
  <si>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</si>
  <si>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</si>
  <si>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</si>
  <si>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</si>
  <si>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</si>
  <si>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</si>
  <si>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</si>
  <si>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</si>
  <si>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</si>
  <si>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</si>
  <si>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</si>
  <si>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</si>
  <si>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</si>
  <si>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</si>
  <si>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</si>
  <si>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</si>
  <si>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</si>
  <si>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</si>
  <si>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</si>
  <si>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</si>
  <si>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</si>
  <si>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</si>
  <si>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</si>
  <si>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</si>
  <si>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</si>
  <si>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</si>
  <si>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</si>
  <si>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</si>
  <si>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</si>
  <si>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</si>
  <si>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</si>
  <si>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</si>
  <si>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1517321</t>
  </si>
  <si>
    <t>Будівництво освітніх установ та закладів</t>
  </si>
  <si>
    <t>1517370</t>
  </si>
  <si>
    <t>Надання тимчасової державної соціальної допомоги непрацюючій особі, яка досягла загального пенсійного віку, еле не набула права на пенсійну виплату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</si>
  <si>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</si>
  <si>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</si>
  <si>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ЗАТВЕРДЖЕНО</t>
  </si>
  <si>
    <t>Нетішинської міської ради VII скликання</t>
  </si>
  <si>
    <t>0611060</t>
  </si>
  <si>
    <t>0813049</t>
  </si>
  <si>
    <t>Відшкодування послуги з догляду за дитиною до трьох років "муніципальна няня"</t>
  </si>
  <si>
    <t>0813123</t>
  </si>
  <si>
    <t>1516013</t>
  </si>
  <si>
    <t>Забезпечення діяльності водопровідно-каналізаційного господарства</t>
  </si>
  <si>
    <t>3718600</t>
  </si>
  <si>
    <t>Обслуговування місцевого боргу</t>
  </si>
  <si>
    <t>0617321</t>
  </si>
  <si>
    <t>1517461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</si>
  <si>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</si>
  <si>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</si>
  <si>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</si>
  <si>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</si>
  <si>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</si>
  <si>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</si>
  <si>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</si>
  <si>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</si>
  <si>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</si>
  <si>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</si>
  <si>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</si>
  <si>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</si>
  <si>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</si>
  <si>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</si>
  <si>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</si>
  <si>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</si>
  <si>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</si>
  <si>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</si>
  <si>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</si>
  <si>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</si>
  <si>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</si>
  <si>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</si>
  <si>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</si>
  <si>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</si>
  <si>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</si>
  <si>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2</t>
  </si>
  <si>
    <t>__.__.2019 № __/_____</t>
  </si>
  <si>
    <t>0216015</t>
  </si>
  <si>
    <t>Забезпечення надійної та безперебійної експлуатації ліфтів</t>
  </si>
  <si>
    <t>0217462</t>
  </si>
  <si>
    <t>Утримання та розвиток автомобільних доріг та дорожньої інфраструктури за рахунок субвенції з державного бюджету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</si>
  <si>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</si>
  <si>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</si>
  <si>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</si>
  <si>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</si>
  <si>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Керівництво і управління у відповідній сфері у містах (місті Києві),селищах, селах, об"єднаних територіальних громадах</t>
  </si>
  <si>
    <t>0611170</t>
  </si>
  <si>
    <t>Забезпечення діяльності інклюзивно-ресурсних центрів</t>
  </si>
  <si>
    <t>0813210</t>
  </si>
  <si>
    <t>Організація та проведення громадських робіт</t>
  </si>
  <si>
    <t>Забезпечення діяльності палаців і будинків культури, клубів, центрів дозвілля та інших клубних закладів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</si>
  <si>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</si>
  <si>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</si>
  <si>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належних умов для виховіання та розвитку дітей-сиріт, позбавлених батьківського піклування, в дитячих будинках</t>
  </si>
  <si>
    <t>0813087</t>
  </si>
  <si>
    <t>Надання допомоги на дітей, які виховуються у багатодітних сім`ях</t>
  </si>
  <si>
    <t>Заходи державної політики з питань сім"ї</t>
  </si>
  <si>
    <t>3719260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</si>
  <si>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</si>
  <si>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Інші надходження до фондів охорони навколишнього природного середовища  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</si>
  <si>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</si>
  <si>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</si>
  <si>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</si>
  <si>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</si>
  <si>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 xml:space="preserve">Затверджено розписом з урахуванням змін                              на 2019 рік </t>
  </si>
  <si>
    <t>Касові видатки за січень - березень                2019 року</t>
  </si>
  <si>
    <t>Транспортний податок з фізичних осіб</t>
  </si>
  <si>
    <t>Єдиний податок з фізичних осіб, нарахований до 1 січня 2011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</si>
  <si>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</si>
  <si>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</si>
  <si>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</si>
  <si>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</si>
  <si>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</si>
  <si>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</si>
  <si>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Секретар міської ради</t>
  </si>
  <si>
    <t>Олена ХОМЕНКО</t>
  </si>
  <si>
    <t>Валентина КРАВЧУК</t>
  </si>
  <si>
    <t>0816083</t>
  </si>
  <si>
    <t>Проєкні, будівельно-ремонтні роботи, придбання житла та приміщень для розвитку сімейних та інших форм виховання 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</si>
  <si>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</si>
  <si>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про виконання загального фонду бюджету міста Нетішин  </t>
  </si>
  <si>
    <t>за січень - вересень 2019 року</t>
  </si>
  <si>
    <t>Рішення шістдесят _____________ сесії</t>
  </si>
  <si>
    <t xml:space="preserve"> за січень-вересень 2019 року </t>
  </si>
  <si>
    <t>про виконання спеціального фонду бюджету міста Нетішин</t>
  </si>
  <si>
    <t>Рішення шістдесят __________ сесії</t>
  </si>
  <si>
    <t xml:space="preserve">Нетішинської міської ради </t>
  </si>
  <si>
    <t>VII скликання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</si>
</sst>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justify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180" fontId="21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180" fontId="21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82" fontId="18" fillId="0" borderId="10" xfId="0" applyNumberFormat="1" applyFont="1" applyBorder="1" applyAlignment="1" applyProtection="1">
      <alignment horizontal="right" vertical="center"/>
      <protection locked="0"/>
    </xf>
    <xf numFmtId="2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  <protection locked="0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vertical="center" wrapText="1"/>
    </xf>
    <xf numFmtId="182" fontId="21" fillId="24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182" fontId="21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 quotePrefix="1">
      <alignment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182" fontId="21" fillId="24" borderId="10" xfId="0" applyNumberFormat="1" applyFont="1" applyFill="1" applyBorder="1" applyAlignment="1">
      <alignment horizontal="right" vertical="center" wrapText="1"/>
    </xf>
    <xf numFmtId="4" fontId="18" fillId="25" borderId="10" xfId="0" applyNumberFormat="1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8" fillId="6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right" vertical="center"/>
    </xf>
    <xf numFmtId="49" fontId="21" fillId="6" borderId="10" xfId="0" applyNumberFormat="1" applyFont="1" applyFill="1" applyBorder="1" applyAlignment="1">
      <alignment horizontal="center" vertical="center"/>
    </xf>
    <xf numFmtId="180" fontId="21" fillId="6" borderId="10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 locked="0"/>
    </xf>
    <xf numFmtId="182" fontId="21" fillId="6" borderId="10" xfId="0" applyNumberFormat="1" applyFont="1" applyFill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vertical="center"/>
      <protection locked="0"/>
    </xf>
    <xf numFmtId="4" fontId="18" fillId="6" borderId="10" xfId="0" applyNumberFormat="1" applyFont="1" applyFill="1" applyBorder="1" applyAlignment="1" applyProtection="1">
      <alignment horizontal="right" vertical="center"/>
      <protection/>
    </xf>
    <xf numFmtId="180" fontId="18" fillId="6" borderId="10" xfId="0" applyNumberFormat="1" applyFont="1" applyFill="1" applyBorder="1" applyAlignment="1" applyProtection="1">
      <alignment horizontal="right" vertical="center"/>
      <protection/>
    </xf>
    <xf numFmtId="49" fontId="21" fillId="6" borderId="10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 quotePrefix="1">
      <alignment horizontal="center" vertical="center" wrapText="1"/>
    </xf>
    <xf numFmtId="0" fontId="21" fillId="6" borderId="10" xfId="0" applyFont="1" applyFill="1" applyBorder="1" applyAlignment="1" quotePrefix="1">
      <alignment vertical="center" wrapText="1"/>
    </xf>
    <xf numFmtId="4" fontId="21" fillId="6" borderId="10" xfId="0" applyNumberFormat="1" applyFont="1" applyFill="1" applyBorder="1" applyAlignment="1" quotePrefix="1">
      <alignment vertical="center" wrapText="1"/>
    </xf>
    <xf numFmtId="0" fontId="21" fillId="6" borderId="10" xfId="0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>
      <alignment vertical="center" wrapText="1"/>
    </xf>
    <xf numFmtId="4" fontId="21" fillId="6" borderId="10" xfId="0" applyNumberFormat="1" applyFont="1" applyFill="1" applyBorder="1" applyAlignment="1">
      <alignment vertical="center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0" fontId="21" fillId="6" borderId="10" xfId="0" applyNumberFormat="1" applyFont="1" applyFill="1" applyBorder="1" applyAlignment="1" applyProtection="1">
      <alignment horizontal="right" vertical="center"/>
      <protection/>
    </xf>
    <xf numFmtId="1" fontId="21" fillId="6" borderId="11" xfId="0" applyNumberFormat="1" applyFont="1" applyFill="1" applyBorder="1" applyAlignment="1" applyProtection="1">
      <alignment horizontal="center" vertical="center"/>
      <protection/>
    </xf>
    <xf numFmtId="0" fontId="20" fillId="6" borderId="11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 quotePrefix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/>
      <protection/>
    </xf>
    <xf numFmtId="0" fontId="21" fillId="6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wrapText="1"/>
    </xf>
    <xf numFmtId="4" fontId="18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6" borderId="10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justify" vertical="center" wrapText="1"/>
    </xf>
    <xf numFmtId="0" fontId="21" fillId="6" borderId="17" xfId="0" applyFont="1" applyFill="1" applyBorder="1" applyAlignment="1">
      <alignment horizontal="center" vertical="center" wrapText="1"/>
    </xf>
    <xf numFmtId="4" fontId="21" fillId="6" borderId="15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18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 applyProtection="1">
      <alignment horizontal="right" vertical="center"/>
      <protection locked="0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21" fillId="6" borderId="10" xfId="0" applyNumberFormat="1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18" fillId="0" borderId="10" xfId="0" applyNumberFormat="1" applyFont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left"/>
      <protection/>
    </xf>
    <xf numFmtId="0" fontId="22" fillId="0" borderId="19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view="pageBreakPreview" zoomScaleSheetLayoutView="100" zoomScalePageLayoutView="0" workbookViewId="0" topLeftCell="A1">
      <selection activeCell="C3" sqref="C3:F5"/>
    </sheetView>
  </sheetViews>
  <sheetFormatPr defaultColWidth="9.00390625" defaultRowHeight="12.75"/>
  <cols>
    <col min="1" max="1" width="9.875" style="9" customWidth="1"/>
    <col min="2" max="2" width="43.00390625" style="9" customWidth="1"/>
    <col min="3" max="3" width="13.125" style="9" customWidth="1"/>
    <col min="4" max="4" width="14.125" style="9" customWidth="1"/>
    <col min="5" max="5" width="13.875" style="9" customWidth="1"/>
    <col min="6" max="6" width="12.125" style="9" customWidth="1"/>
    <col min="7" max="16384" width="9.125" style="9" customWidth="1"/>
  </cols>
  <sheetData>
    <row r="1" spans="1:7" ht="18" customHeight="1">
      <c r="A1" s="122"/>
      <c r="B1" s="122"/>
      <c r="C1" s="152" t="s">
        <v>84</v>
      </c>
      <c r="D1" s="152"/>
      <c r="E1" s="153"/>
      <c r="F1" s="153"/>
      <c r="G1" s="35"/>
    </row>
    <row r="2" spans="1:7" ht="21.75" customHeight="1">
      <c r="A2" s="122"/>
      <c r="B2" s="122"/>
      <c r="C2" s="154" t="s">
        <v>265</v>
      </c>
      <c r="D2" s="154"/>
      <c r="E2" s="154"/>
      <c r="F2" s="154"/>
      <c r="G2" s="35"/>
    </row>
    <row r="3" spans="1:7" ht="15.75" customHeight="1">
      <c r="A3" s="122"/>
      <c r="B3" s="122"/>
      <c r="C3" s="154" t="s">
        <v>349</v>
      </c>
      <c r="D3" s="154"/>
      <c r="E3" s="154"/>
      <c r="F3" s="154"/>
      <c r="G3" s="20"/>
    </row>
    <row r="4" spans="1:7" ht="15.75" customHeight="1">
      <c r="A4" s="122"/>
      <c r="B4" s="122"/>
      <c r="C4" s="152" t="s">
        <v>266</v>
      </c>
      <c r="D4" s="152"/>
      <c r="E4" s="152"/>
      <c r="F4" s="152"/>
      <c r="G4" s="20"/>
    </row>
    <row r="5" spans="1:6" ht="15.75" customHeight="1">
      <c r="A5" s="122"/>
      <c r="B5" s="122"/>
      <c r="C5" s="154" t="s">
        <v>303</v>
      </c>
      <c r="D5" s="154"/>
      <c r="E5" s="154"/>
      <c r="F5" s="154"/>
    </row>
    <row r="6" spans="1:6" ht="18.75">
      <c r="A6" s="122"/>
      <c r="B6" s="122"/>
      <c r="C6" s="122"/>
      <c r="D6" s="122"/>
      <c r="E6" s="122"/>
      <c r="F6" s="122"/>
    </row>
    <row r="7" spans="1:6" ht="18.75">
      <c r="A7" s="122"/>
      <c r="B7" s="155" t="s">
        <v>40</v>
      </c>
      <c r="C7" s="156"/>
      <c r="D7" s="156"/>
      <c r="E7" s="156"/>
      <c r="F7" s="157"/>
    </row>
    <row r="8" spans="1:6" ht="18.75">
      <c r="A8" s="155" t="s">
        <v>347</v>
      </c>
      <c r="B8" s="155"/>
      <c r="C8" s="155"/>
      <c r="D8" s="155"/>
      <c r="E8" s="155"/>
      <c r="F8" s="155"/>
    </row>
    <row r="9" spans="1:6" ht="18.75">
      <c r="A9" s="158" t="s">
        <v>348</v>
      </c>
      <c r="B9" s="158"/>
      <c r="C9" s="158"/>
      <c r="D9" s="158"/>
      <c r="E9" s="158"/>
      <c r="F9" s="158"/>
    </row>
    <row r="10" spans="1:6" ht="16.5">
      <c r="A10" s="135" t="s">
        <v>81</v>
      </c>
      <c r="B10" s="135"/>
      <c r="C10" s="136"/>
      <c r="D10" s="136"/>
      <c r="E10" s="136"/>
      <c r="F10" s="67" t="s">
        <v>41</v>
      </c>
    </row>
    <row r="11" spans="1:6" ht="12.75">
      <c r="A11" s="131" t="s">
        <v>32</v>
      </c>
      <c r="B11" s="131" t="s">
        <v>33</v>
      </c>
      <c r="C11" s="131" t="s">
        <v>34</v>
      </c>
      <c r="D11" s="134"/>
      <c r="E11" s="134"/>
      <c r="F11" s="134"/>
    </row>
    <row r="12" spans="1:6" ht="12.75">
      <c r="A12" s="131"/>
      <c r="B12" s="131"/>
      <c r="C12" s="131"/>
      <c r="D12" s="134"/>
      <c r="E12" s="134"/>
      <c r="F12" s="134"/>
    </row>
    <row r="13" spans="1:6" ht="12.75">
      <c r="A13" s="134"/>
      <c r="B13" s="134"/>
      <c r="C13" s="131" t="s">
        <v>35</v>
      </c>
      <c r="D13" s="131" t="s">
        <v>36</v>
      </c>
      <c r="E13" s="131" t="s">
        <v>37</v>
      </c>
      <c r="F13" s="131" t="s">
        <v>38</v>
      </c>
    </row>
    <row r="14" spans="1:6" ht="12.75">
      <c r="A14" s="134"/>
      <c r="B14" s="134"/>
      <c r="C14" s="131"/>
      <c r="D14" s="131"/>
      <c r="E14" s="131"/>
      <c r="F14" s="131"/>
    </row>
    <row r="15" spans="1:6" ht="12.75">
      <c r="A15" s="10">
        <v>10000000</v>
      </c>
      <c r="B15" s="125" t="s">
        <v>74</v>
      </c>
      <c r="C15" s="34">
        <f>C16+C24+C31+C37</f>
        <v>286011952</v>
      </c>
      <c r="D15" s="34">
        <f>D16+D24+D31+D37</f>
        <v>222806722.21000004</v>
      </c>
      <c r="E15" s="34">
        <f aca="true" t="shared" si="0" ref="E15:E85">+D15-C15</f>
        <v>-63205229.78999996</v>
      </c>
      <c r="F15" s="31">
        <f aca="true" t="shared" si="1" ref="F15:F60">+D15/C15*100</f>
        <v>77.90119281798407</v>
      </c>
    </row>
    <row r="16" spans="1:6" ht="25.5">
      <c r="A16" s="10">
        <v>11000000</v>
      </c>
      <c r="B16" s="125" t="s">
        <v>72</v>
      </c>
      <c r="C16" s="34">
        <f>C17+C22</f>
        <v>224610662</v>
      </c>
      <c r="D16" s="34">
        <f>D17+D22</f>
        <v>176042072.87000003</v>
      </c>
      <c r="E16" s="34">
        <f t="shared" si="0"/>
        <v>-48568589.129999965</v>
      </c>
      <c r="F16" s="31">
        <f t="shared" si="1"/>
        <v>78.37654334948714</v>
      </c>
    </row>
    <row r="17" spans="1:6" ht="12.75">
      <c r="A17" s="10">
        <v>11010000</v>
      </c>
      <c r="B17" s="125" t="s">
        <v>73</v>
      </c>
      <c r="C17" s="34">
        <f>SUM(C18:C21)</f>
        <v>224489385</v>
      </c>
      <c r="D17" s="34">
        <f>SUM(D18:D21)</f>
        <v>175767814.87000003</v>
      </c>
      <c r="E17" s="34">
        <f t="shared" si="0"/>
        <v>-48721570.129999965</v>
      </c>
      <c r="F17" s="31">
        <f t="shared" si="1"/>
        <v>78.29671539703315</v>
      </c>
    </row>
    <row r="18" spans="1:6" ht="42.75" customHeight="1">
      <c r="A18" s="11">
        <v>11010100</v>
      </c>
      <c r="B18" s="126" t="s">
        <v>39</v>
      </c>
      <c r="C18" s="33">
        <v>211938785</v>
      </c>
      <c r="D18" s="33">
        <v>166292313.49</v>
      </c>
      <c r="E18" s="33">
        <f t="shared" si="0"/>
        <v>-45646471.50999999</v>
      </c>
      <c r="F18" s="32">
        <f t="shared" si="1"/>
        <v>78.46242653981432</v>
      </c>
    </row>
    <row r="19" spans="1:6" ht="63.75">
      <c r="A19" s="11">
        <v>11010200</v>
      </c>
      <c r="B19" s="126" t="s">
        <v>0</v>
      </c>
      <c r="C19" s="33">
        <v>10482400</v>
      </c>
      <c r="D19" s="33">
        <v>7720161.68</v>
      </c>
      <c r="E19" s="33">
        <f t="shared" si="0"/>
        <v>-2762238.3200000003</v>
      </c>
      <c r="F19" s="32">
        <f t="shared" si="1"/>
        <v>73.64879874837823</v>
      </c>
    </row>
    <row r="20" spans="1:6" ht="38.25">
      <c r="A20" s="11">
        <v>11010400</v>
      </c>
      <c r="B20" s="126" t="s">
        <v>1</v>
      </c>
      <c r="C20" s="33">
        <v>997300</v>
      </c>
      <c r="D20" s="33">
        <v>1177642.58</v>
      </c>
      <c r="E20" s="33">
        <f t="shared" si="0"/>
        <v>180342.58000000007</v>
      </c>
      <c r="F20" s="32">
        <f t="shared" si="1"/>
        <v>118.08308232227014</v>
      </c>
    </row>
    <row r="21" spans="1:6" ht="25.5">
      <c r="A21" s="11">
        <v>11010500</v>
      </c>
      <c r="B21" s="127" t="s">
        <v>2</v>
      </c>
      <c r="C21" s="33">
        <v>1070900</v>
      </c>
      <c r="D21" s="33">
        <v>577697.12</v>
      </c>
      <c r="E21" s="33">
        <f t="shared" si="0"/>
        <v>-493202.88</v>
      </c>
      <c r="F21" s="32">
        <f t="shared" si="1"/>
        <v>53.94501073863106</v>
      </c>
    </row>
    <row r="22" spans="1:6" ht="12.75">
      <c r="A22" s="10">
        <v>11020000</v>
      </c>
      <c r="B22" s="125" t="s">
        <v>3</v>
      </c>
      <c r="C22" s="34">
        <f>C23</f>
        <v>121277</v>
      </c>
      <c r="D22" s="34">
        <f>D23</f>
        <v>274258</v>
      </c>
      <c r="E22" s="34">
        <f t="shared" si="0"/>
        <v>152981</v>
      </c>
      <c r="F22" s="31">
        <f t="shared" si="1"/>
        <v>226.14180759748342</v>
      </c>
    </row>
    <row r="23" spans="1:6" ht="25.5">
      <c r="A23" s="11">
        <v>11020200</v>
      </c>
      <c r="B23" s="127" t="s">
        <v>48</v>
      </c>
      <c r="C23" s="33">
        <v>121277</v>
      </c>
      <c r="D23" s="33">
        <v>274258</v>
      </c>
      <c r="E23" s="33">
        <f t="shared" si="0"/>
        <v>152981</v>
      </c>
      <c r="F23" s="32">
        <f t="shared" si="1"/>
        <v>226.14180759748342</v>
      </c>
    </row>
    <row r="24" spans="1:6" ht="25.5">
      <c r="A24" s="10">
        <v>13000000</v>
      </c>
      <c r="B24" s="125" t="s">
        <v>4</v>
      </c>
      <c r="C24" s="34">
        <f>+C25+C28</f>
        <v>1489500</v>
      </c>
      <c r="D24" s="34">
        <f>+D25+D28</f>
        <v>352403.32999999996</v>
      </c>
      <c r="E24" s="34">
        <f t="shared" si="0"/>
        <v>-1137096.67</v>
      </c>
      <c r="F24" s="31">
        <f t="shared" si="1"/>
        <v>23.65916951997314</v>
      </c>
    </row>
    <row r="25" spans="1:6" ht="25.5">
      <c r="A25" s="10">
        <v>13010000</v>
      </c>
      <c r="B25" s="125" t="s">
        <v>5</v>
      </c>
      <c r="C25" s="34">
        <f>+C26+C27</f>
        <v>482800</v>
      </c>
      <c r="D25" s="34">
        <f>+D26+D27</f>
        <v>221107.36</v>
      </c>
      <c r="E25" s="34">
        <f t="shared" si="0"/>
        <v>-261692.64</v>
      </c>
      <c r="F25" s="31">
        <f t="shared" si="1"/>
        <v>45.796884838442416</v>
      </c>
    </row>
    <row r="26" spans="1:6" ht="38.25">
      <c r="A26" s="11">
        <v>13010100</v>
      </c>
      <c r="B26" s="29" t="s">
        <v>283</v>
      </c>
      <c r="C26" s="33">
        <v>3200</v>
      </c>
      <c r="D26" s="33">
        <v>3227.05</v>
      </c>
      <c r="E26" s="33">
        <f t="shared" si="0"/>
        <v>27.050000000000182</v>
      </c>
      <c r="F26" s="32">
        <v>0</v>
      </c>
    </row>
    <row r="27" spans="1:6" ht="51.75" customHeight="1">
      <c r="A27" s="11">
        <v>13010200</v>
      </c>
      <c r="B27" s="127" t="s">
        <v>49</v>
      </c>
      <c r="C27" s="33">
        <v>479600</v>
      </c>
      <c r="D27" s="33">
        <v>217880.31</v>
      </c>
      <c r="E27" s="33">
        <f t="shared" si="0"/>
        <v>-261719.69</v>
      </c>
      <c r="F27" s="32">
        <f t="shared" si="1"/>
        <v>45.42958924103419</v>
      </c>
    </row>
    <row r="28" spans="1:6" ht="12.75">
      <c r="A28" s="10">
        <v>13030000</v>
      </c>
      <c r="B28" s="125" t="s">
        <v>279</v>
      </c>
      <c r="C28" s="34">
        <f>+C29+C30</f>
        <v>1006700</v>
      </c>
      <c r="D28" s="34">
        <f>+D29+D30</f>
        <v>131295.97</v>
      </c>
      <c r="E28" s="33">
        <f t="shared" si="0"/>
        <v>-875404.03</v>
      </c>
      <c r="F28" s="32">
        <f t="shared" si="1"/>
        <v>13.04221416509387</v>
      </c>
    </row>
    <row r="29" spans="1:6" ht="25.5">
      <c r="A29" s="11">
        <v>13030100</v>
      </c>
      <c r="B29" s="123" t="s">
        <v>280</v>
      </c>
      <c r="C29" s="33">
        <v>56700</v>
      </c>
      <c r="D29" s="33">
        <v>48005.36</v>
      </c>
      <c r="E29" s="33">
        <f t="shared" si="0"/>
        <v>-8694.64</v>
      </c>
      <c r="F29" s="32">
        <f t="shared" si="1"/>
        <v>84.66553791887125</v>
      </c>
    </row>
    <row r="30" spans="1:6" ht="25.5">
      <c r="A30" s="11">
        <v>13030200</v>
      </c>
      <c r="B30" s="123" t="s">
        <v>281</v>
      </c>
      <c r="C30" s="33">
        <v>950000</v>
      </c>
      <c r="D30" s="33">
        <v>83290.61</v>
      </c>
      <c r="E30" s="33">
        <f t="shared" si="0"/>
        <v>-866709.39</v>
      </c>
      <c r="F30" s="32">
        <f t="shared" si="1"/>
        <v>8.767432631578947</v>
      </c>
    </row>
    <row r="31" spans="1:6" ht="12.75">
      <c r="A31" s="10">
        <v>14000000</v>
      </c>
      <c r="B31" s="125" t="s">
        <v>6</v>
      </c>
      <c r="C31" s="34">
        <f>C36+C32+C34</f>
        <v>9236000</v>
      </c>
      <c r="D31" s="34">
        <f>D36+D32+D34</f>
        <v>7063429.34</v>
      </c>
      <c r="E31" s="34">
        <f t="shared" si="0"/>
        <v>-2172570.66</v>
      </c>
      <c r="F31" s="31">
        <f>+D31/C31*100</f>
        <v>76.47714746643568</v>
      </c>
    </row>
    <row r="32" spans="1:6" ht="25.5">
      <c r="A32" s="10">
        <v>14020000</v>
      </c>
      <c r="B32" s="19" t="s">
        <v>78</v>
      </c>
      <c r="C32" s="34">
        <f>C33</f>
        <v>1028700</v>
      </c>
      <c r="D32" s="34">
        <f>D33</f>
        <v>692426.72</v>
      </c>
      <c r="E32" s="34">
        <f t="shared" si="0"/>
        <v>-336273.28</v>
      </c>
      <c r="F32" s="31">
        <f t="shared" si="1"/>
        <v>67.31085058812093</v>
      </c>
    </row>
    <row r="33" spans="1:6" ht="12.75">
      <c r="A33" s="11">
        <v>14021900</v>
      </c>
      <c r="B33" s="127" t="s">
        <v>77</v>
      </c>
      <c r="C33" s="33">
        <v>1028700</v>
      </c>
      <c r="D33" s="33">
        <v>692426.72</v>
      </c>
      <c r="E33" s="33">
        <f t="shared" si="0"/>
        <v>-336273.28</v>
      </c>
      <c r="F33" s="32">
        <f t="shared" si="1"/>
        <v>67.31085058812093</v>
      </c>
    </row>
    <row r="34" spans="1:6" ht="25.5">
      <c r="A34" s="10">
        <v>14030000</v>
      </c>
      <c r="B34" s="19" t="s">
        <v>79</v>
      </c>
      <c r="C34" s="34">
        <f>C35</f>
        <v>4216600</v>
      </c>
      <c r="D34" s="34">
        <f>D35</f>
        <v>2964027.75</v>
      </c>
      <c r="E34" s="34">
        <f t="shared" si="0"/>
        <v>-1252572.25</v>
      </c>
      <c r="F34" s="31">
        <f t="shared" si="1"/>
        <v>70.29425959303704</v>
      </c>
    </row>
    <row r="35" spans="1:6" ht="12.75">
      <c r="A35" s="11">
        <v>14031900</v>
      </c>
      <c r="B35" s="127" t="s">
        <v>77</v>
      </c>
      <c r="C35" s="33">
        <v>4216600</v>
      </c>
      <c r="D35" s="33">
        <v>2964027.75</v>
      </c>
      <c r="E35" s="33">
        <f t="shared" si="0"/>
        <v>-1252572.25</v>
      </c>
      <c r="F35" s="32">
        <f t="shared" si="1"/>
        <v>70.29425959303704</v>
      </c>
    </row>
    <row r="36" spans="1:6" ht="25.5">
      <c r="A36" s="10">
        <v>14040000</v>
      </c>
      <c r="B36" s="125" t="s">
        <v>47</v>
      </c>
      <c r="C36" s="34">
        <v>3990700</v>
      </c>
      <c r="D36" s="34">
        <v>3406974.87</v>
      </c>
      <c r="E36" s="34">
        <f t="shared" si="0"/>
        <v>-583725.1299999999</v>
      </c>
      <c r="F36" s="31">
        <f t="shared" si="1"/>
        <v>85.37286365800486</v>
      </c>
    </row>
    <row r="37" spans="1:6" ht="12.75">
      <c r="A37" s="10">
        <v>18000000</v>
      </c>
      <c r="B37" s="125" t="s">
        <v>7</v>
      </c>
      <c r="C37" s="34">
        <f>C38+C49+C52</f>
        <v>50675790</v>
      </c>
      <c r="D37" s="34">
        <f>D38+D49+D52</f>
        <v>39348816.67</v>
      </c>
      <c r="E37" s="34">
        <f t="shared" si="0"/>
        <v>-11326973.329999998</v>
      </c>
      <c r="F37" s="31">
        <f t="shared" si="1"/>
        <v>77.64815638789253</v>
      </c>
    </row>
    <row r="38" spans="1:6" ht="12.75">
      <c r="A38" s="10">
        <v>18010000</v>
      </c>
      <c r="B38" s="125" t="s">
        <v>8</v>
      </c>
      <c r="C38" s="34">
        <f>SUM(C39:C48)</f>
        <v>31690017</v>
      </c>
      <c r="D38" s="34">
        <f>SUM(D39:D48)</f>
        <v>24475739.62</v>
      </c>
      <c r="E38" s="34">
        <f t="shared" si="0"/>
        <v>-7214277.379999999</v>
      </c>
      <c r="F38" s="31">
        <f t="shared" si="1"/>
        <v>77.23485796804717</v>
      </c>
    </row>
    <row r="39" spans="1:6" ht="38.25">
      <c r="A39" s="11">
        <v>18010100</v>
      </c>
      <c r="B39" s="127" t="s">
        <v>57</v>
      </c>
      <c r="C39" s="33">
        <v>111307</v>
      </c>
      <c r="D39" s="33">
        <v>111241.75</v>
      </c>
      <c r="E39" s="33">
        <f t="shared" si="0"/>
        <v>-65.25</v>
      </c>
      <c r="F39" s="32">
        <f t="shared" si="1"/>
        <v>99.941378349969</v>
      </c>
    </row>
    <row r="40" spans="1:6" ht="38.25">
      <c r="A40" s="11">
        <v>18010200</v>
      </c>
      <c r="B40" s="127" t="s">
        <v>50</v>
      </c>
      <c r="C40" s="33">
        <v>175800</v>
      </c>
      <c r="D40" s="33">
        <v>170626.67</v>
      </c>
      <c r="E40" s="33">
        <f t="shared" si="0"/>
        <v>-5173.329999999987</v>
      </c>
      <c r="F40" s="32">
        <f t="shared" si="1"/>
        <v>97.05726393629125</v>
      </c>
    </row>
    <row r="41" spans="1:6" ht="38.25">
      <c r="A41" s="11">
        <v>18010300</v>
      </c>
      <c r="B41" s="12" t="s">
        <v>80</v>
      </c>
      <c r="C41" s="33">
        <v>226725</v>
      </c>
      <c r="D41" s="33">
        <v>247222.44</v>
      </c>
      <c r="E41" s="33">
        <f t="shared" si="0"/>
        <v>20497.440000000002</v>
      </c>
      <c r="F41" s="32">
        <f t="shared" si="1"/>
        <v>109.04066159444261</v>
      </c>
    </row>
    <row r="42" spans="1:6" ht="38.25">
      <c r="A42" s="11">
        <v>18010400</v>
      </c>
      <c r="B42" s="127" t="s">
        <v>51</v>
      </c>
      <c r="C42" s="33">
        <v>1175600</v>
      </c>
      <c r="D42" s="33">
        <v>990724.41</v>
      </c>
      <c r="E42" s="33">
        <f t="shared" si="0"/>
        <v>-184875.58999999997</v>
      </c>
      <c r="F42" s="32">
        <f t="shared" si="1"/>
        <v>84.2739375637972</v>
      </c>
    </row>
    <row r="43" spans="1:6" ht="12.75">
      <c r="A43" s="11">
        <v>18010500</v>
      </c>
      <c r="B43" s="127" t="s">
        <v>9</v>
      </c>
      <c r="C43" s="33">
        <v>24381300</v>
      </c>
      <c r="D43" s="33">
        <v>18680360.3</v>
      </c>
      <c r="E43" s="33">
        <f t="shared" si="0"/>
        <v>-5700939.699999999</v>
      </c>
      <c r="F43" s="32">
        <f t="shared" si="1"/>
        <v>76.61757289398022</v>
      </c>
    </row>
    <row r="44" spans="1:6" ht="12.75">
      <c r="A44" s="11">
        <v>18010600</v>
      </c>
      <c r="B44" s="127" t="s">
        <v>10</v>
      </c>
      <c r="C44" s="33">
        <v>3861030</v>
      </c>
      <c r="D44" s="33">
        <v>2973545.18</v>
      </c>
      <c r="E44" s="33">
        <f t="shared" si="0"/>
        <v>-887484.8199999998</v>
      </c>
      <c r="F44" s="32">
        <f t="shared" si="1"/>
        <v>77.0142987751973</v>
      </c>
    </row>
    <row r="45" spans="1:6" ht="12.75">
      <c r="A45" s="11">
        <v>18010700</v>
      </c>
      <c r="B45" s="127" t="s">
        <v>11</v>
      </c>
      <c r="C45" s="33">
        <v>180000</v>
      </c>
      <c r="D45" s="33">
        <v>142334.36</v>
      </c>
      <c r="E45" s="33">
        <f t="shared" si="0"/>
        <v>-37665.640000000014</v>
      </c>
      <c r="F45" s="32">
        <f t="shared" si="1"/>
        <v>79.07464444444444</v>
      </c>
    </row>
    <row r="46" spans="1:6" ht="12.75">
      <c r="A46" s="11">
        <v>18010900</v>
      </c>
      <c r="B46" s="127" t="s">
        <v>12</v>
      </c>
      <c r="C46" s="33">
        <v>1562840</v>
      </c>
      <c r="D46" s="33">
        <v>1131767.84</v>
      </c>
      <c r="E46" s="33">
        <f t="shared" si="0"/>
        <v>-431072.1599999999</v>
      </c>
      <c r="F46" s="32">
        <f t="shared" si="1"/>
        <v>72.41738373729876</v>
      </c>
    </row>
    <row r="47" spans="1:6" ht="12.75">
      <c r="A47" s="11">
        <v>18011000</v>
      </c>
      <c r="B47" s="127" t="s">
        <v>333</v>
      </c>
      <c r="C47" s="33">
        <v>2915</v>
      </c>
      <c r="D47" s="33">
        <v>15416.67</v>
      </c>
      <c r="E47" s="33">
        <f t="shared" si="0"/>
        <v>12501.67</v>
      </c>
      <c r="F47" s="32">
        <v>0</v>
      </c>
    </row>
    <row r="48" spans="1:6" ht="12.75">
      <c r="A48" s="11">
        <v>18011100</v>
      </c>
      <c r="B48" s="127" t="s">
        <v>284</v>
      </c>
      <c r="C48" s="33">
        <v>12500</v>
      </c>
      <c r="D48" s="33">
        <v>12500</v>
      </c>
      <c r="E48" s="33">
        <f t="shared" si="0"/>
        <v>0</v>
      </c>
      <c r="F48" s="32">
        <v>0</v>
      </c>
    </row>
    <row r="49" spans="1:6" ht="12.75">
      <c r="A49" s="10">
        <v>18030000</v>
      </c>
      <c r="B49" s="125" t="s">
        <v>13</v>
      </c>
      <c r="C49" s="34">
        <f>C50+C51</f>
        <v>107373</v>
      </c>
      <c r="D49" s="34">
        <f>D50+D51</f>
        <v>121598.82</v>
      </c>
      <c r="E49" s="34">
        <f t="shared" si="0"/>
        <v>14225.820000000007</v>
      </c>
      <c r="F49" s="31">
        <f t="shared" si="1"/>
        <v>113.24897320555448</v>
      </c>
    </row>
    <row r="50" spans="1:6" ht="12.75">
      <c r="A50" s="11">
        <v>18030100</v>
      </c>
      <c r="B50" s="127" t="s">
        <v>14</v>
      </c>
      <c r="C50" s="33">
        <v>44833</v>
      </c>
      <c r="D50" s="33">
        <v>50535.77</v>
      </c>
      <c r="E50" s="33">
        <f t="shared" si="0"/>
        <v>5702.769999999997</v>
      </c>
      <c r="F50" s="32">
        <f t="shared" si="1"/>
        <v>112.72002765819819</v>
      </c>
    </row>
    <row r="51" spans="1:6" ht="12.75">
      <c r="A51" s="11">
        <v>18030200</v>
      </c>
      <c r="B51" s="127" t="s">
        <v>15</v>
      </c>
      <c r="C51" s="33">
        <v>62540</v>
      </c>
      <c r="D51" s="33">
        <v>71063.05</v>
      </c>
      <c r="E51" s="33">
        <f t="shared" si="0"/>
        <v>8523.050000000003</v>
      </c>
      <c r="F51" s="32">
        <f t="shared" si="1"/>
        <v>113.62815797889351</v>
      </c>
    </row>
    <row r="52" spans="1:6" ht="12.75">
      <c r="A52" s="10">
        <v>18050000</v>
      </c>
      <c r="B52" s="125" t="s">
        <v>16</v>
      </c>
      <c r="C52" s="34">
        <f>SUM(C53:C56)</f>
        <v>18878400</v>
      </c>
      <c r="D52" s="34">
        <f>SUM(D53:D56)</f>
        <v>14751478.23</v>
      </c>
      <c r="E52" s="34">
        <f t="shared" si="0"/>
        <v>-4126921.7699999996</v>
      </c>
      <c r="F52" s="31">
        <f t="shared" si="1"/>
        <v>78.1394515954742</v>
      </c>
    </row>
    <row r="53" spans="1:6" ht="25.5">
      <c r="A53" s="10">
        <v>18050200</v>
      </c>
      <c r="B53" s="127" t="s">
        <v>334</v>
      </c>
      <c r="C53" s="33">
        <v>0</v>
      </c>
      <c r="D53" s="33">
        <v>206.4</v>
      </c>
      <c r="E53" s="33">
        <f t="shared" si="0"/>
        <v>206.4</v>
      </c>
      <c r="F53" s="32">
        <v>0</v>
      </c>
    </row>
    <row r="54" spans="1:6" ht="12.75">
      <c r="A54" s="11">
        <v>18050300</v>
      </c>
      <c r="B54" s="127" t="s">
        <v>17</v>
      </c>
      <c r="C54" s="33">
        <v>3270800</v>
      </c>
      <c r="D54" s="33">
        <v>2500918.38</v>
      </c>
      <c r="E54" s="33">
        <f t="shared" si="0"/>
        <v>-769881.6200000001</v>
      </c>
      <c r="F54" s="32">
        <f t="shared" si="1"/>
        <v>76.46197810933106</v>
      </c>
    </row>
    <row r="55" spans="1:6" ht="12.75">
      <c r="A55" s="11">
        <v>18050400</v>
      </c>
      <c r="B55" s="127" t="s">
        <v>18</v>
      </c>
      <c r="C55" s="33">
        <v>15495600</v>
      </c>
      <c r="D55" s="33">
        <v>12160572.72</v>
      </c>
      <c r="E55" s="33">
        <f t="shared" si="0"/>
        <v>-3335027.2799999993</v>
      </c>
      <c r="F55" s="32">
        <f t="shared" si="1"/>
        <v>78.47758537907535</v>
      </c>
    </row>
    <row r="56" spans="1:6" ht="51">
      <c r="A56" s="11">
        <v>18050500</v>
      </c>
      <c r="B56" s="127" t="s">
        <v>19</v>
      </c>
      <c r="C56" s="33">
        <v>112000</v>
      </c>
      <c r="D56" s="33">
        <v>89780.73</v>
      </c>
      <c r="E56" s="33">
        <f t="shared" si="0"/>
        <v>-22219.270000000004</v>
      </c>
      <c r="F56" s="32">
        <f t="shared" si="1"/>
        <v>80.16136607142856</v>
      </c>
    </row>
    <row r="57" spans="1:6" ht="12.75">
      <c r="A57" s="10">
        <v>20000000</v>
      </c>
      <c r="B57" s="125" t="s">
        <v>21</v>
      </c>
      <c r="C57" s="34">
        <f>C58+C64+C75</f>
        <v>2927733</v>
      </c>
      <c r="D57" s="34">
        <f>D58+D64+D75</f>
        <v>2301028.98</v>
      </c>
      <c r="E57" s="34">
        <f t="shared" si="0"/>
        <v>-626704.02</v>
      </c>
      <c r="F57" s="31">
        <f t="shared" si="1"/>
        <v>78.59422221903432</v>
      </c>
    </row>
    <row r="58" spans="1:6" ht="12.75">
      <c r="A58" s="10">
        <v>21000000</v>
      </c>
      <c r="B58" s="125" t="s">
        <v>52</v>
      </c>
      <c r="C58" s="34">
        <f>C59+C61</f>
        <v>243200</v>
      </c>
      <c r="D58" s="34">
        <f>D59+D61</f>
        <v>273637.94</v>
      </c>
      <c r="E58" s="34">
        <f t="shared" si="0"/>
        <v>30437.940000000002</v>
      </c>
      <c r="F58" s="31">
        <f t="shared" si="1"/>
        <v>112.51560032894736</v>
      </c>
    </row>
    <row r="59" spans="1:6" ht="76.5">
      <c r="A59" s="10">
        <v>21010000</v>
      </c>
      <c r="B59" s="125" t="s">
        <v>277</v>
      </c>
      <c r="C59" s="34">
        <f>C60</f>
        <v>82700</v>
      </c>
      <c r="D59" s="34">
        <f>D60</f>
        <v>132512.62</v>
      </c>
      <c r="E59" s="34">
        <f t="shared" si="0"/>
        <v>49812.619999999995</v>
      </c>
      <c r="F59" s="31">
        <f t="shared" si="1"/>
        <v>160.23291414752117</v>
      </c>
    </row>
    <row r="60" spans="1:6" ht="38.25">
      <c r="A60" s="11">
        <v>21010300</v>
      </c>
      <c r="B60" s="127" t="s">
        <v>53</v>
      </c>
      <c r="C60" s="33">
        <v>82700</v>
      </c>
      <c r="D60" s="33">
        <v>132512.62</v>
      </c>
      <c r="E60" s="33">
        <f t="shared" si="0"/>
        <v>49812.619999999995</v>
      </c>
      <c r="F60" s="32">
        <f t="shared" si="1"/>
        <v>160.23291414752117</v>
      </c>
    </row>
    <row r="61" spans="1:6" ht="12.75">
      <c r="A61" s="10">
        <v>21080000</v>
      </c>
      <c r="B61" s="125" t="s">
        <v>59</v>
      </c>
      <c r="C61" s="34">
        <f>C62+C63</f>
        <v>160500</v>
      </c>
      <c r="D61" s="34">
        <f>D62+D63</f>
        <v>141125.32</v>
      </c>
      <c r="E61" s="34">
        <f t="shared" si="0"/>
        <v>-19374.679999999993</v>
      </c>
      <c r="F61" s="31">
        <f>+D61/C61*100</f>
        <v>87.92854828660437</v>
      </c>
    </row>
    <row r="62" spans="1:6" ht="12.75">
      <c r="A62" s="11">
        <v>21081100</v>
      </c>
      <c r="B62" s="127" t="s">
        <v>54</v>
      </c>
      <c r="C62" s="33">
        <v>78900</v>
      </c>
      <c r="D62" s="33">
        <v>101115</v>
      </c>
      <c r="E62" s="33">
        <f t="shared" si="0"/>
        <v>22215</v>
      </c>
      <c r="F62" s="32">
        <f>+D62/C62*100</f>
        <v>128.15589353612168</v>
      </c>
    </row>
    <row r="63" spans="1:6" ht="38.25">
      <c r="A63" s="11">
        <v>21081500</v>
      </c>
      <c r="B63" s="13" t="s">
        <v>83</v>
      </c>
      <c r="C63" s="33">
        <v>81600</v>
      </c>
      <c r="D63" s="33">
        <v>40010.32</v>
      </c>
      <c r="E63" s="33">
        <f t="shared" si="0"/>
        <v>-41589.68</v>
      </c>
      <c r="F63" s="32">
        <v>0</v>
      </c>
    </row>
    <row r="64" spans="1:6" ht="25.5">
      <c r="A64" s="10">
        <v>22000000</v>
      </c>
      <c r="B64" s="125" t="s">
        <v>55</v>
      </c>
      <c r="C64" s="34">
        <f>C65+C70+C72</f>
        <v>2341870</v>
      </c>
      <c r="D64" s="34">
        <f>D65+D70+D72</f>
        <v>1745763.8399999999</v>
      </c>
      <c r="E64" s="34">
        <f t="shared" si="0"/>
        <v>-596106.1600000001</v>
      </c>
      <c r="F64" s="31">
        <f>+D64/C64*100</f>
        <v>74.54571944642528</v>
      </c>
    </row>
    <row r="65" spans="1:6" ht="12.75">
      <c r="A65" s="10">
        <v>22010000</v>
      </c>
      <c r="B65" s="125" t="s">
        <v>22</v>
      </c>
      <c r="C65" s="34">
        <f>SUM(C66:C68)+C69</f>
        <v>1617840</v>
      </c>
      <c r="D65" s="34">
        <f>SUM(D66:D68)+D69</f>
        <v>1079970.3199999998</v>
      </c>
      <c r="E65" s="34">
        <f t="shared" si="0"/>
        <v>-537869.6800000002</v>
      </c>
      <c r="F65" s="31">
        <f>+D65/C65*100</f>
        <v>66.75383968748454</v>
      </c>
    </row>
    <row r="66" spans="1:6" ht="42.75" customHeight="1">
      <c r="A66" s="14">
        <v>22010300</v>
      </c>
      <c r="B66" s="13" t="s">
        <v>278</v>
      </c>
      <c r="C66" s="33">
        <v>30000</v>
      </c>
      <c r="D66" s="33">
        <v>33990</v>
      </c>
      <c r="E66" s="33">
        <f t="shared" si="0"/>
        <v>3990</v>
      </c>
      <c r="F66" s="32">
        <f aca="true" t="shared" si="2" ref="F66:F109">+D66/C66*100</f>
        <v>113.3</v>
      </c>
    </row>
    <row r="67" spans="1:6" ht="12.75">
      <c r="A67" s="11">
        <v>22012500</v>
      </c>
      <c r="B67" s="127" t="s">
        <v>23</v>
      </c>
      <c r="C67" s="33">
        <v>1400000</v>
      </c>
      <c r="D67" s="33">
        <v>896446.32</v>
      </c>
      <c r="E67" s="33">
        <f t="shared" si="0"/>
        <v>-503553.68000000005</v>
      </c>
      <c r="F67" s="32">
        <f t="shared" si="2"/>
        <v>64.03188</v>
      </c>
    </row>
    <row r="68" spans="1:6" ht="27" customHeight="1">
      <c r="A68" s="14">
        <v>22012600</v>
      </c>
      <c r="B68" s="13" t="s">
        <v>75</v>
      </c>
      <c r="C68" s="33">
        <v>184000</v>
      </c>
      <c r="D68" s="33">
        <v>145694</v>
      </c>
      <c r="E68" s="33">
        <f t="shared" si="0"/>
        <v>-38306</v>
      </c>
      <c r="F68" s="32">
        <f t="shared" si="2"/>
        <v>79.18152173913043</v>
      </c>
    </row>
    <row r="69" spans="1:6" ht="79.5" customHeight="1">
      <c r="A69" s="14">
        <v>22012900</v>
      </c>
      <c r="B69" s="123" t="s">
        <v>282</v>
      </c>
      <c r="C69" s="33">
        <v>3840</v>
      </c>
      <c r="D69" s="33">
        <v>3840</v>
      </c>
      <c r="E69" s="33">
        <f t="shared" si="0"/>
        <v>0</v>
      </c>
      <c r="F69" s="32">
        <v>0</v>
      </c>
    </row>
    <row r="70" spans="1:6" ht="32.25" customHeight="1">
      <c r="A70" s="10">
        <v>22080000</v>
      </c>
      <c r="B70" s="125" t="s">
        <v>60</v>
      </c>
      <c r="C70" s="34">
        <f>C71</f>
        <v>602030</v>
      </c>
      <c r="D70" s="34">
        <f>D71</f>
        <v>569398</v>
      </c>
      <c r="E70" s="34">
        <f t="shared" si="0"/>
        <v>-32632</v>
      </c>
      <c r="F70" s="31">
        <f t="shared" si="2"/>
        <v>94.57967210936332</v>
      </c>
    </row>
    <row r="71" spans="1:6" ht="38.25">
      <c r="A71" s="11">
        <v>22080400</v>
      </c>
      <c r="B71" s="127" t="s">
        <v>61</v>
      </c>
      <c r="C71" s="33">
        <v>602030</v>
      </c>
      <c r="D71" s="33">
        <v>569398</v>
      </c>
      <c r="E71" s="33">
        <f t="shared" si="0"/>
        <v>-32632</v>
      </c>
      <c r="F71" s="32">
        <f t="shared" si="2"/>
        <v>94.57967210936332</v>
      </c>
    </row>
    <row r="72" spans="1:6" ht="12.75">
      <c r="A72" s="10">
        <v>22090000</v>
      </c>
      <c r="B72" s="125" t="s">
        <v>24</v>
      </c>
      <c r="C72" s="34">
        <f>C73+C74</f>
        <v>122000</v>
      </c>
      <c r="D72" s="34">
        <f>D73+D74</f>
        <v>96395.52</v>
      </c>
      <c r="E72" s="34">
        <f t="shared" si="0"/>
        <v>-25604.479999999996</v>
      </c>
      <c r="F72" s="31">
        <f t="shared" si="2"/>
        <v>79.0127213114754</v>
      </c>
    </row>
    <row r="73" spans="1:6" ht="38.25">
      <c r="A73" s="11">
        <v>22090100</v>
      </c>
      <c r="B73" s="127" t="s">
        <v>25</v>
      </c>
      <c r="C73" s="33">
        <v>112000</v>
      </c>
      <c r="D73" s="33">
        <v>90923.02</v>
      </c>
      <c r="E73" s="33">
        <f t="shared" si="0"/>
        <v>-21076.979999999996</v>
      </c>
      <c r="F73" s="32">
        <f t="shared" si="2"/>
        <v>81.18126785714286</v>
      </c>
    </row>
    <row r="74" spans="1:6" ht="38.25">
      <c r="A74" s="11">
        <v>22090400</v>
      </c>
      <c r="B74" s="127" t="s">
        <v>56</v>
      </c>
      <c r="C74" s="33">
        <v>10000</v>
      </c>
      <c r="D74" s="33">
        <v>5472.5</v>
      </c>
      <c r="E74" s="33">
        <f t="shared" si="0"/>
        <v>-4527.5</v>
      </c>
      <c r="F74" s="32">
        <f t="shared" si="2"/>
        <v>54.725</v>
      </c>
    </row>
    <row r="75" spans="1:6" ht="12.75">
      <c r="A75" s="10">
        <v>24000000</v>
      </c>
      <c r="B75" s="125" t="s">
        <v>62</v>
      </c>
      <c r="C75" s="34">
        <f>C76</f>
        <v>342663</v>
      </c>
      <c r="D75" s="34">
        <f>D76</f>
        <v>281627.2</v>
      </c>
      <c r="E75" s="34">
        <f t="shared" si="0"/>
        <v>-61035.79999999999</v>
      </c>
      <c r="F75" s="31">
        <v>0</v>
      </c>
    </row>
    <row r="76" spans="1:6" ht="12.75">
      <c r="A76" s="10">
        <v>24060000</v>
      </c>
      <c r="B76" s="125" t="s">
        <v>63</v>
      </c>
      <c r="C76" s="34">
        <f>C77+C78</f>
        <v>342663</v>
      </c>
      <c r="D76" s="34">
        <f>D77+D78</f>
        <v>281627.2</v>
      </c>
      <c r="E76" s="34">
        <f t="shared" si="0"/>
        <v>-61035.79999999999</v>
      </c>
      <c r="F76" s="31">
        <v>0</v>
      </c>
    </row>
    <row r="77" spans="1:6" ht="12.75">
      <c r="A77" s="11">
        <v>24060300</v>
      </c>
      <c r="B77" s="127" t="s">
        <v>63</v>
      </c>
      <c r="C77" s="33">
        <v>100000</v>
      </c>
      <c r="D77" s="33">
        <v>38963.45</v>
      </c>
      <c r="E77" s="33">
        <f t="shared" si="0"/>
        <v>-61036.55</v>
      </c>
      <c r="F77" s="32">
        <v>0</v>
      </c>
    </row>
    <row r="78" spans="1:6" ht="117" customHeight="1">
      <c r="A78" s="11">
        <v>24062200</v>
      </c>
      <c r="B78" s="123" t="s">
        <v>335</v>
      </c>
      <c r="C78" s="33">
        <v>242663</v>
      </c>
      <c r="D78" s="33">
        <v>242663.75</v>
      </c>
      <c r="E78" s="33">
        <f t="shared" si="0"/>
        <v>0.75</v>
      </c>
      <c r="F78" s="32">
        <v>0</v>
      </c>
    </row>
    <row r="79" spans="1:6" ht="12.75">
      <c r="A79" s="10">
        <v>30000000</v>
      </c>
      <c r="B79" s="125" t="s">
        <v>68</v>
      </c>
      <c r="C79" s="34">
        <f aca="true" t="shared" si="3" ref="C79:D81">+C80</f>
        <v>1100</v>
      </c>
      <c r="D79" s="34">
        <f t="shared" si="3"/>
        <v>1300</v>
      </c>
      <c r="E79" s="33">
        <f t="shared" si="0"/>
        <v>200</v>
      </c>
      <c r="F79" s="32">
        <v>0</v>
      </c>
    </row>
    <row r="80" spans="1:6" ht="12.75">
      <c r="A80" s="10">
        <v>31000000</v>
      </c>
      <c r="B80" s="125" t="s">
        <v>336</v>
      </c>
      <c r="C80" s="34">
        <f t="shared" si="3"/>
        <v>1100</v>
      </c>
      <c r="D80" s="34">
        <f t="shared" si="3"/>
        <v>1300</v>
      </c>
      <c r="E80" s="33">
        <f t="shared" si="0"/>
        <v>200</v>
      </c>
      <c r="F80" s="32">
        <v>0</v>
      </c>
    </row>
    <row r="81" spans="1:6" ht="51">
      <c r="A81" s="11">
        <v>31010000</v>
      </c>
      <c r="B81" s="123" t="s">
        <v>337</v>
      </c>
      <c r="C81" s="33">
        <f t="shared" si="3"/>
        <v>1100</v>
      </c>
      <c r="D81" s="33">
        <f t="shared" si="3"/>
        <v>1300</v>
      </c>
      <c r="E81" s="33">
        <f t="shared" si="0"/>
        <v>200</v>
      </c>
      <c r="F81" s="32">
        <v>0</v>
      </c>
    </row>
    <row r="82" spans="1:6" ht="54.75" customHeight="1">
      <c r="A82" s="11">
        <v>31010200</v>
      </c>
      <c r="B82" s="123" t="s">
        <v>338</v>
      </c>
      <c r="C82" s="33">
        <v>1100</v>
      </c>
      <c r="D82" s="33">
        <v>1300</v>
      </c>
      <c r="E82" s="33">
        <f t="shared" si="0"/>
        <v>200</v>
      </c>
      <c r="F82" s="32">
        <v>0</v>
      </c>
    </row>
    <row r="83" spans="1:6" ht="25.5">
      <c r="A83" s="79"/>
      <c r="B83" s="79" t="s">
        <v>92</v>
      </c>
      <c r="C83" s="82">
        <f>+C57+C15+C79</f>
        <v>288940785</v>
      </c>
      <c r="D83" s="82">
        <f>+D57+D15+D79</f>
        <v>225109051.19000003</v>
      </c>
      <c r="E83" s="82">
        <f t="shared" si="0"/>
        <v>-63831733.80999997</v>
      </c>
      <c r="F83" s="83">
        <f t="shared" si="2"/>
        <v>77.90836838420026</v>
      </c>
    </row>
    <row r="84" spans="1:6" ht="12.75">
      <c r="A84" s="93">
        <v>40000000</v>
      </c>
      <c r="B84" s="128" t="s">
        <v>28</v>
      </c>
      <c r="C84" s="82">
        <f>C85</f>
        <v>76450700</v>
      </c>
      <c r="D84" s="82">
        <f>D85</f>
        <v>57980300</v>
      </c>
      <c r="E84" s="82">
        <f t="shared" si="0"/>
        <v>-18470400</v>
      </c>
      <c r="F84" s="83">
        <f t="shared" si="2"/>
        <v>75.84011657185611</v>
      </c>
    </row>
    <row r="85" spans="1:6" ht="12.75">
      <c r="A85" s="10">
        <v>41000000</v>
      </c>
      <c r="B85" s="125" t="s">
        <v>29</v>
      </c>
      <c r="C85" s="34">
        <f>+C86</f>
        <v>76450700</v>
      </c>
      <c r="D85" s="34">
        <f>+D86</f>
        <v>57980300</v>
      </c>
      <c r="E85" s="34">
        <f t="shared" si="0"/>
        <v>-18470400</v>
      </c>
      <c r="F85" s="31">
        <f t="shared" si="2"/>
        <v>75.84011657185611</v>
      </c>
    </row>
    <row r="86" spans="1:6" ht="12.75">
      <c r="A86" s="10">
        <v>4103000</v>
      </c>
      <c r="B86" s="125" t="s">
        <v>87</v>
      </c>
      <c r="C86" s="34">
        <f>+C87+C88+C89+C90</f>
        <v>76450700</v>
      </c>
      <c r="D86" s="34">
        <f>+D87+D88+D89+D90</f>
        <v>57980300</v>
      </c>
      <c r="E86" s="33">
        <f aca="true" t="shared" si="4" ref="E86:E109">+D86-C86</f>
        <v>-18470400</v>
      </c>
      <c r="F86" s="32">
        <f t="shared" si="2"/>
        <v>75.84011657185611</v>
      </c>
    </row>
    <row r="87" spans="1:6" ht="25.5">
      <c r="A87" s="38">
        <v>41033900</v>
      </c>
      <c r="B87" s="36" t="s">
        <v>30</v>
      </c>
      <c r="C87" s="34">
        <v>46804800</v>
      </c>
      <c r="D87" s="34">
        <v>35952200</v>
      </c>
      <c r="E87" s="33">
        <f t="shared" si="4"/>
        <v>-10852600</v>
      </c>
      <c r="F87" s="32">
        <f t="shared" si="2"/>
        <v>76.81306190818036</v>
      </c>
    </row>
    <row r="88" spans="1:6" ht="25.5">
      <c r="A88" s="38">
        <v>41034200</v>
      </c>
      <c r="B88" s="36" t="s">
        <v>31</v>
      </c>
      <c r="C88" s="34">
        <v>26033700</v>
      </c>
      <c r="D88" s="34">
        <v>19525200</v>
      </c>
      <c r="E88" s="33">
        <f t="shared" si="4"/>
        <v>-6508500</v>
      </c>
      <c r="F88" s="32">
        <f t="shared" si="2"/>
        <v>74.99971191186809</v>
      </c>
    </row>
    <row r="89" spans="1:6" ht="38.25">
      <c r="A89" s="38">
        <v>41034500</v>
      </c>
      <c r="B89" s="123" t="s">
        <v>285</v>
      </c>
      <c r="C89" s="34">
        <v>1096000</v>
      </c>
      <c r="D89" s="34">
        <v>826000</v>
      </c>
      <c r="E89" s="33">
        <f t="shared" si="4"/>
        <v>-270000</v>
      </c>
      <c r="F89" s="32">
        <f t="shared" si="2"/>
        <v>75.36496350364963</v>
      </c>
    </row>
    <row r="90" spans="1:6" ht="51">
      <c r="A90" s="38">
        <v>41035100</v>
      </c>
      <c r="B90" s="123" t="s">
        <v>339</v>
      </c>
      <c r="C90" s="34">
        <v>2516200</v>
      </c>
      <c r="D90" s="34">
        <v>1676900</v>
      </c>
      <c r="E90" s="33">
        <f t="shared" si="4"/>
        <v>-839300</v>
      </c>
      <c r="F90" s="32">
        <f t="shared" si="2"/>
        <v>66.64414593434545</v>
      </c>
    </row>
    <row r="91" spans="1:6" ht="25.5">
      <c r="A91" s="114"/>
      <c r="B91" s="129" t="s">
        <v>71</v>
      </c>
      <c r="C91" s="82">
        <f>+C83+C84</f>
        <v>365391485</v>
      </c>
      <c r="D91" s="82">
        <f>+D83+D84</f>
        <v>283089351.19000006</v>
      </c>
      <c r="E91" s="82">
        <f t="shared" si="4"/>
        <v>-82302133.80999994</v>
      </c>
      <c r="F91" s="83">
        <f t="shared" si="2"/>
        <v>77.47562896546427</v>
      </c>
    </row>
    <row r="92" spans="1:6" ht="12.75">
      <c r="A92" s="10">
        <v>41040000</v>
      </c>
      <c r="B92" s="37" t="s">
        <v>86</v>
      </c>
      <c r="C92" s="34">
        <f>C93</f>
        <v>1734700</v>
      </c>
      <c r="D92" s="34">
        <f>D93</f>
        <v>1326331</v>
      </c>
      <c r="E92" s="34">
        <f t="shared" si="4"/>
        <v>-408369</v>
      </c>
      <c r="F92" s="31">
        <f t="shared" si="2"/>
        <v>76.45881132184239</v>
      </c>
    </row>
    <row r="93" spans="1:6" ht="51">
      <c r="A93" s="11">
        <v>41040200</v>
      </c>
      <c r="B93" s="123" t="s">
        <v>85</v>
      </c>
      <c r="C93" s="33">
        <v>1734700</v>
      </c>
      <c r="D93" s="33">
        <v>1326331</v>
      </c>
      <c r="E93" s="33">
        <f t="shared" si="4"/>
        <v>-408369</v>
      </c>
      <c r="F93" s="32">
        <f t="shared" si="2"/>
        <v>76.45881132184239</v>
      </c>
    </row>
    <row r="94" spans="1:6" ht="25.5">
      <c r="A94" s="10">
        <v>41050000</v>
      </c>
      <c r="B94" s="37" t="s">
        <v>90</v>
      </c>
      <c r="C94" s="34">
        <f>SUM(C95:C108)</f>
        <v>61520775</v>
      </c>
      <c r="D94" s="34">
        <f>SUM(D95:D108)</f>
        <v>42270662.04</v>
      </c>
      <c r="E94" s="34">
        <f t="shared" si="4"/>
        <v>-19250112.96</v>
      </c>
      <c r="F94" s="31">
        <f t="shared" si="2"/>
        <v>68.70957337582304</v>
      </c>
    </row>
    <row r="95" spans="1:6" ht="168" customHeight="1">
      <c r="A95" s="28">
        <v>41050100</v>
      </c>
      <c r="B95" s="123" t="s">
        <v>286</v>
      </c>
      <c r="C95" s="33">
        <v>3839900</v>
      </c>
      <c r="D95" s="33">
        <v>3699004.21</v>
      </c>
      <c r="E95" s="33">
        <f t="shared" si="4"/>
        <v>-140895.79000000004</v>
      </c>
      <c r="F95" s="32">
        <f t="shared" si="2"/>
        <v>96.3307432485221</v>
      </c>
    </row>
    <row r="96" spans="1:6" ht="55.5" customHeight="1">
      <c r="A96" s="28">
        <v>41050200</v>
      </c>
      <c r="B96" s="123" t="s">
        <v>287</v>
      </c>
      <c r="C96" s="33">
        <v>218400</v>
      </c>
      <c r="D96" s="33">
        <v>118841.38</v>
      </c>
      <c r="E96" s="33">
        <f t="shared" si="4"/>
        <v>-99558.62</v>
      </c>
      <c r="F96" s="32">
        <f t="shared" si="2"/>
        <v>54.414551282051285</v>
      </c>
    </row>
    <row r="97" spans="1:6" ht="156" customHeight="1">
      <c r="A97" s="28">
        <v>41050300</v>
      </c>
      <c r="B97" s="123" t="s">
        <v>288</v>
      </c>
      <c r="C97" s="33">
        <v>49505800</v>
      </c>
      <c r="D97" s="33">
        <v>32596679.45</v>
      </c>
      <c r="E97" s="33">
        <f t="shared" si="4"/>
        <v>-16909120.55</v>
      </c>
      <c r="F97" s="32">
        <f t="shared" si="2"/>
        <v>65.84416260316974</v>
      </c>
    </row>
    <row r="98" spans="1:6" ht="143.25" customHeight="1">
      <c r="A98" s="28">
        <v>41050700</v>
      </c>
      <c r="B98" s="123" t="s">
        <v>289</v>
      </c>
      <c r="C98" s="33">
        <v>507600</v>
      </c>
      <c r="D98" s="33">
        <v>372780</v>
      </c>
      <c r="E98" s="33">
        <f t="shared" si="4"/>
        <v>-134820</v>
      </c>
      <c r="F98" s="32">
        <f t="shared" si="2"/>
        <v>73.43971631205673</v>
      </c>
    </row>
    <row r="99" spans="1:6" ht="53.25" customHeight="1">
      <c r="A99" s="28">
        <v>41050800</v>
      </c>
      <c r="B99" s="123" t="s">
        <v>325</v>
      </c>
      <c r="C99" s="33">
        <v>1762547</v>
      </c>
      <c r="D99" s="33">
        <v>866721</v>
      </c>
      <c r="E99" s="33">
        <f t="shared" si="4"/>
        <v>-895826</v>
      </c>
      <c r="F99" s="32">
        <f t="shared" si="2"/>
        <v>49.17434825851452</v>
      </c>
    </row>
    <row r="100" spans="1:6" ht="81.75" customHeight="1">
      <c r="A100" s="28">
        <v>41050900</v>
      </c>
      <c r="B100" s="130" t="s">
        <v>346</v>
      </c>
      <c r="C100" s="33">
        <v>1414096</v>
      </c>
      <c r="D100" s="33">
        <v>1414096</v>
      </c>
      <c r="E100" s="33">
        <f t="shared" si="4"/>
        <v>0</v>
      </c>
      <c r="F100" s="32">
        <f t="shared" si="2"/>
        <v>100</v>
      </c>
    </row>
    <row r="101" spans="1:6" ht="31.5" customHeight="1">
      <c r="A101" s="124" t="s">
        <v>291</v>
      </c>
      <c r="B101" s="123" t="s">
        <v>290</v>
      </c>
      <c r="C101" s="33">
        <v>860000</v>
      </c>
      <c r="D101" s="33">
        <v>679020</v>
      </c>
      <c r="E101" s="33">
        <f t="shared" si="4"/>
        <v>-180980</v>
      </c>
      <c r="F101" s="32">
        <f t="shared" si="2"/>
        <v>78.95581395348837</v>
      </c>
    </row>
    <row r="102" spans="1:6" ht="42" customHeight="1">
      <c r="A102" s="124" t="s">
        <v>293</v>
      </c>
      <c r="B102" s="123" t="s">
        <v>292</v>
      </c>
      <c r="C102" s="33">
        <v>380277</v>
      </c>
      <c r="D102" s="33">
        <v>323451</v>
      </c>
      <c r="E102" s="33">
        <f t="shared" si="4"/>
        <v>-56826</v>
      </c>
      <c r="F102" s="32">
        <f t="shared" si="2"/>
        <v>85.05668236574918</v>
      </c>
    </row>
    <row r="103" spans="1:6" ht="51">
      <c r="A103" s="124" t="s">
        <v>295</v>
      </c>
      <c r="B103" s="123" t="s">
        <v>294</v>
      </c>
      <c r="C103" s="33">
        <v>586019</v>
      </c>
      <c r="D103" s="33">
        <v>586019</v>
      </c>
      <c r="E103" s="33">
        <f t="shared" si="4"/>
        <v>0</v>
      </c>
      <c r="F103" s="32">
        <f t="shared" si="2"/>
        <v>100</v>
      </c>
    </row>
    <row r="104" spans="1:6" ht="40.5" customHeight="1">
      <c r="A104" s="38">
        <v>41051500</v>
      </c>
      <c r="B104" s="123" t="s">
        <v>296</v>
      </c>
      <c r="C104" s="33">
        <v>629500</v>
      </c>
      <c r="D104" s="33">
        <v>472126</v>
      </c>
      <c r="E104" s="33">
        <f t="shared" si="4"/>
        <v>-157374</v>
      </c>
      <c r="F104" s="32">
        <f t="shared" si="2"/>
        <v>75.00015885623512</v>
      </c>
    </row>
    <row r="105" spans="1:6" ht="40.5" customHeight="1">
      <c r="A105" s="124" t="s">
        <v>298</v>
      </c>
      <c r="B105" s="123" t="s">
        <v>297</v>
      </c>
      <c r="C105" s="33">
        <v>88700</v>
      </c>
      <c r="D105" s="33">
        <v>88700</v>
      </c>
      <c r="E105" s="33">
        <f t="shared" si="4"/>
        <v>0</v>
      </c>
      <c r="F105" s="32">
        <f t="shared" si="2"/>
        <v>100</v>
      </c>
    </row>
    <row r="106" spans="1:6" ht="41.25" customHeight="1">
      <c r="A106" s="28">
        <v>41052000</v>
      </c>
      <c r="B106" s="123" t="s">
        <v>88</v>
      </c>
      <c r="C106" s="33">
        <v>93100</v>
      </c>
      <c r="D106" s="33">
        <v>93100</v>
      </c>
      <c r="E106" s="33">
        <f t="shared" si="4"/>
        <v>0</v>
      </c>
      <c r="F106" s="32">
        <f t="shared" si="2"/>
        <v>100</v>
      </c>
    </row>
    <row r="107" spans="1:6" ht="14.25" customHeight="1">
      <c r="A107" s="28">
        <v>41053900</v>
      </c>
      <c r="B107" s="29" t="s">
        <v>89</v>
      </c>
      <c r="C107" s="33">
        <v>732247</v>
      </c>
      <c r="D107" s="33">
        <v>251973</v>
      </c>
      <c r="E107" s="33">
        <f t="shared" si="4"/>
        <v>-480274</v>
      </c>
      <c r="F107" s="32">
        <f>+D107/C107*100</f>
        <v>34.41092964532459</v>
      </c>
    </row>
    <row r="108" spans="1:6" ht="39" customHeight="1">
      <c r="A108" s="28">
        <v>41054300</v>
      </c>
      <c r="B108" s="123" t="s">
        <v>340</v>
      </c>
      <c r="C108" s="33">
        <v>902589</v>
      </c>
      <c r="D108" s="33">
        <v>708151</v>
      </c>
      <c r="E108" s="33">
        <f t="shared" si="4"/>
        <v>-194438</v>
      </c>
      <c r="F108" s="32">
        <f>+D108/C108*100</f>
        <v>78.45774765701775</v>
      </c>
    </row>
    <row r="109" spans="1:6" ht="12.75">
      <c r="A109" s="66"/>
      <c r="B109" s="128" t="s">
        <v>93</v>
      </c>
      <c r="C109" s="82">
        <f>C83+C84+C92+C94</f>
        <v>428646960</v>
      </c>
      <c r="D109" s="82">
        <f>D83+D84+D92+D94</f>
        <v>326686344.2300001</v>
      </c>
      <c r="E109" s="82">
        <f t="shared" si="4"/>
        <v>-101960615.76999992</v>
      </c>
      <c r="F109" s="83">
        <f t="shared" si="2"/>
        <v>76.21338180725698</v>
      </c>
    </row>
    <row r="110" spans="1:6" ht="12.75">
      <c r="A110" s="133" t="s">
        <v>94</v>
      </c>
      <c r="B110" s="133"/>
      <c r="C110" s="22"/>
      <c r="D110" s="25"/>
      <c r="E110" s="25"/>
      <c r="F110" s="57"/>
    </row>
    <row r="111" spans="1:6" ht="12.75">
      <c r="A111" s="41" t="s">
        <v>96</v>
      </c>
      <c r="B111" s="42" t="s">
        <v>97</v>
      </c>
      <c r="C111" s="43"/>
      <c r="D111" s="43"/>
      <c r="E111" s="43"/>
      <c r="F111" s="43"/>
    </row>
    <row r="112" spans="1:6" ht="51">
      <c r="A112" s="44" t="s">
        <v>98</v>
      </c>
      <c r="B112" s="36" t="s">
        <v>99</v>
      </c>
      <c r="C112" s="45">
        <f>27098658+25422</f>
        <v>27124080</v>
      </c>
      <c r="D112" s="45">
        <v>19491503.43</v>
      </c>
      <c r="E112" s="45">
        <f aca="true" t="shared" si="5" ref="E112:E133">D112-C112</f>
        <v>-7632576.57</v>
      </c>
      <c r="F112" s="46">
        <f aca="true" t="shared" si="6" ref="F112:F133">SUM(D112/C112*100)</f>
        <v>71.86051445800189</v>
      </c>
    </row>
    <row r="113" spans="1:6" ht="12.75">
      <c r="A113" s="44" t="s">
        <v>100</v>
      </c>
      <c r="B113" s="36" t="s">
        <v>101</v>
      </c>
      <c r="C113" s="45">
        <v>781340</v>
      </c>
      <c r="D113" s="45">
        <v>475345.28</v>
      </c>
      <c r="E113" s="45">
        <f t="shared" si="5"/>
        <v>-305994.72</v>
      </c>
      <c r="F113" s="46">
        <f t="shared" si="6"/>
        <v>60.837187396011984</v>
      </c>
    </row>
    <row r="114" spans="1:6" ht="12.75">
      <c r="A114" s="44" t="s">
        <v>102</v>
      </c>
      <c r="B114" s="36" t="s">
        <v>103</v>
      </c>
      <c r="C114" s="45">
        <f>23107771+26057400+1734700</f>
        <v>50899871</v>
      </c>
      <c r="D114" s="45">
        <v>39939054.11</v>
      </c>
      <c r="E114" s="45">
        <f t="shared" si="5"/>
        <v>-10960816.89</v>
      </c>
      <c r="F114" s="46">
        <f t="shared" si="6"/>
        <v>78.46592402955206</v>
      </c>
    </row>
    <row r="115" spans="1:6" ht="38.25">
      <c r="A115" s="44" t="s">
        <v>104</v>
      </c>
      <c r="B115" s="36" t="s">
        <v>105</v>
      </c>
      <c r="C115" s="45">
        <f>1617566</f>
        <v>1617566</v>
      </c>
      <c r="D115" s="45">
        <v>1320593.74</v>
      </c>
      <c r="E115" s="45">
        <f t="shared" si="5"/>
        <v>-296972.26</v>
      </c>
      <c r="F115" s="46">
        <f t="shared" si="6"/>
        <v>81.64079487328493</v>
      </c>
    </row>
    <row r="116" spans="1:6" ht="25.5">
      <c r="A116" s="44" t="s">
        <v>106</v>
      </c>
      <c r="B116" s="36" t="s">
        <v>107</v>
      </c>
      <c r="C116" s="45">
        <f>100000+799390.2</f>
        <v>899390.2</v>
      </c>
      <c r="D116" s="45">
        <v>744543.76</v>
      </c>
      <c r="E116" s="45">
        <f t="shared" si="5"/>
        <v>-154846.43999999994</v>
      </c>
      <c r="F116" s="46">
        <f t="shared" si="6"/>
        <v>82.78317464433125</v>
      </c>
    </row>
    <row r="117" spans="1:6" ht="25.5">
      <c r="A117" s="44" t="s">
        <v>108</v>
      </c>
      <c r="B117" s="36" t="s">
        <v>109</v>
      </c>
      <c r="C117" s="45">
        <v>93100</v>
      </c>
      <c r="D117" s="45">
        <v>92894.88</v>
      </c>
      <c r="E117" s="45">
        <f t="shared" si="5"/>
        <v>-205.11999999999534</v>
      </c>
      <c r="F117" s="46">
        <f t="shared" si="6"/>
        <v>99.77967776584319</v>
      </c>
    </row>
    <row r="118" spans="1:6" ht="25.5">
      <c r="A118" s="44" t="s">
        <v>110</v>
      </c>
      <c r="B118" s="36" t="s">
        <v>111</v>
      </c>
      <c r="C118" s="45">
        <v>72025</v>
      </c>
      <c r="D118" s="45">
        <v>46423.36</v>
      </c>
      <c r="E118" s="45">
        <f t="shared" si="5"/>
        <v>-25601.64</v>
      </c>
      <c r="F118" s="46">
        <f t="shared" si="6"/>
        <v>64.45450885109338</v>
      </c>
    </row>
    <row r="119" spans="1:6" ht="12.75">
      <c r="A119" s="44" t="s">
        <v>112</v>
      </c>
      <c r="B119" s="36" t="s">
        <v>113</v>
      </c>
      <c r="C119" s="45">
        <v>134000</v>
      </c>
      <c r="D119" s="45">
        <v>77167</v>
      </c>
      <c r="E119" s="45">
        <f t="shared" si="5"/>
        <v>-56833</v>
      </c>
      <c r="F119" s="46">
        <f t="shared" si="6"/>
        <v>57.58731343283582</v>
      </c>
    </row>
    <row r="120" spans="1:6" ht="51">
      <c r="A120" s="44" t="s">
        <v>114</v>
      </c>
      <c r="B120" s="36" t="s">
        <v>115</v>
      </c>
      <c r="C120" s="45">
        <v>276000</v>
      </c>
      <c r="D120" s="45">
        <v>262740</v>
      </c>
      <c r="E120" s="45">
        <f t="shared" si="5"/>
        <v>-13260</v>
      </c>
      <c r="F120" s="46">
        <f t="shared" si="6"/>
        <v>95.19565217391305</v>
      </c>
    </row>
    <row r="121" spans="1:6" ht="25.5">
      <c r="A121" s="44" t="s">
        <v>116</v>
      </c>
      <c r="B121" s="36" t="s">
        <v>117</v>
      </c>
      <c r="C121" s="45">
        <v>741000</v>
      </c>
      <c r="D121" s="45">
        <v>475243.58</v>
      </c>
      <c r="E121" s="45">
        <f t="shared" si="5"/>
        <v>-265756.42</v>
      </c>
      <c r="F121" s="46">
        <f t="shared" si="6"/>
        <v>64.1354358974359</v>
      </c>
    </row>
    <row r="122" spans="1:6" ht="25.5">
      <c r="A122" s="44" t="s">
        <v>118</v>
      </c>
      <c r="B122" s="36" t="s">
        <v>119</v>
      </c>
      <c r="C122" s="45">
        <v>746820</v>
      </c>
      <c r="D122" s="45">
        <v>434081.66</v>
      </c>
      <c r="E122" s="45">
        <f t="shared" si="5"/>
        <v>-312738.34</v>
      </c>
      <c r="F122" s="46">
        <f t="shared" si="6"/>
        <v>58.124000428483434</v>
      </c>
    </row>
    <row r="123" spans="1:6" ht="25.5">
      <c r="A123" s="44" t="s">
        <v>120</v>
      </c>
      <c r="B123" s="36" t="s">
        <v>121</v>
      </c>
      <c r="C123" s="45">
        <v>138000</v>
      </c>
      <c r="D123" s="45">
        <v>80849.27</v>
      </c>
      <c r="E123" s="45">
        <f t="shared" si="5"/>
        <v>-57150.729999999996</v>
      </c>
      <c r="F123" s="46">
        <f t="shared" si="6"/>
        <v>58.58642753623189</v>
      </c>
    </row>
    <row r="124" spans="1:6" ht="38.25">
      <c r="A124" s="87" t="s">
        <v>318</v>
      </c>
      <c r="B124" s="36" t="s">
        <v>319</v>
      </c>
      <c r="C124" s="45">
        <v>210000</v>
      </c>
      <c r="D124" s="45">
        <v>135900</v>
      </c>
      <c r="E124" s="45">
        <f>D124-C124</f>
        <v>-74100</v>
      </c>
      <c r="F124" s="46">
        <f>SUM(D124/C124*100)</f>
        <v>64.71428571428571</v>
      </c>
    </row>
    <row r="125" spans="1:6" ht="15" customHeight="1">
      <c r="A125" s="44" t="s">
        <v>122</v>
      </c>
      <c r="B125" s="36" t="s">
        <v>123</v>
      </c>
      <c r="C125" s="45">
        <v>24936668</v>
      </c>
      <c r="D125" s="45">
        <v>18360089.21</v>
      </c>
      <c r="E125" s="45">
        <f t="shared" si="5"/>
        <v>-6576578.789999999</v>
      </c>
      <c r="F125" s="46">
        <f t="shared" si="6"/>
        <v>73.62687432819814</v>
      </c>
    </row>
    <row r="126" spans="1:6" ht="15" customHeight="1">
      <c r="A126" s="44" t="s">
        <v>124</v>
      </c>
      <c r="B126" s="36" t="s">
        <v>125</v>
      </c>
      <c r="C126" s="45">
        <v>544500</v>
      </c>
      <c r="D126" s="45">
        <v>70091</v>
      </c>
      <c r="E126" s="45">
        <f t="shared" si="5"/>
        <v>-474409</v>
      </c>
      <c r="F126" s="46">
        <f t="shared" si="6"/>
        <v>12.872543617998163</v>
      </c>
    </row>
    <row r="127" spans="1:6" ht="15" customHeight="1">
      <c r="A127" s="44" t="s">
        <v>126</v>
      </c>
      <c r="B127" s="36" t="s">
        <v>127</v>
      </c>
      <c r="C127" s="45">
        <v>1886181</v>
      </c>
      <c r="D127" s="45">
        <v>1390696.16</v>
      </c>
      <c r="E127" s="45">
        <f t="shared" si="5"/>
        <v>-495484.8400000001</v>
      </c>
      <c r="F127" s="46">
        <f t="shared" si="6"/>
        <v>73.73079041725052</v>
      </c>
    </row>
    <row r="128" spans="1:6" ht="30" customHeight="1">
      <c r="A128" s="44" t="s">
        <v>128</v>
      </c>
      <c r="B128" s="36" t="s">
        <v>129</v>
      </c>
      <c r="C128" s="45">
        <v>6548235</v>
      </c>
      <c r="D128" s="45">
        <v>6033758.96</v>
      </c>
      <c r="E128" s="45">
        <f t="shared" si="5"/>
        <v>-514476.04000000004</v>
      </c>
      <c r="F128" s="46">
        <f t="shared" si="6"/>
        <v>92.14328685516021</v>
      </c>
    </row>
    <row r="129" spans="1:6" ht="27.75" customHeight="1">
      <c r="A129" s="44" t="s">
        <v>130</v>
      </c>
      <c r="B129" s="36" t="s">
        <v>131</v>
      </c>
      <c r="C129" s="45">
        <v>18475</v>
      </c>
      <c r="D129" s="45">
        <v>18461</v>
      </c>
      <c r="E129" s="45">
        <f t="shared" si="5"/>
        <v>-14</v>
      </c>
      <c r="F129" s="46">
        <f t="shared" si="6"/>
        <v>99.92422192151557</v>
      </c>
    </row>
    <row r="130" spans="1:6" ht="16.5" customHeight="1">
      <c r="A130" s="44" t="s">
        <v>132</v>
      </c>
      <c r="B130" s="36" t="s">
        <v>133</v>
      </c>
      <c r="C130" s="45">
        <v>1188871</v>
      </c>
      <c r="D130" s="45">
        <v>889948.45</v>
      </c>
      <c r="E130" s="45">
        <f t="shared" si="5"/>
        <v>-298922.55000000005</v>
      </c>
      <c r="F130" s="46">
        <f t="shared" si="6"/>
        <v>74.8566034498276</v>
      </c>
    </row>
    <row r="131" spans="1:6" ht="27.75" customHeight="1">
      <c r="A131" s="44" t="s">
        <v>134</v>
      </c>
      <c r="B131" s="36" t="s">
        <v>135</v>
      </c>
      <c r="C131" s="45">
        <f>114535+197912</f>
        <v>312447</v>
      </c>
      <c r="D131" s="45"/>
      <c r="E131" s="45">
        <f t="shared" si="5"/>
        <v>-312447</v>
      </c>
      <c r="F131" s="46">
        <f t="shared" si="6"/>
        <v>0</v>
      </c>
    </row>
    <row r="132" spans="1:6" ht="42" customHeight="1">
      <c r="A132" s="44" t="s">
        <v>136</v>
      </c>
      <c r="B132" s="36" t="s">
        <v>137</v>
      </c>
      <c r="C132" s="45">
        <v>531280</v>
      </c>
      <c r="D132" s="45">
        <v>484680</v>
      </c>
      <c r="E132" s="45">
        <f t="shared" si="5"/>
        <v>-46600</v>
      </c>
      <c r="F132" s="46">
        <f t="shared" si="6"/>
        <v>91.22873061285951</v>
      </c>
    </row>
    <row r="133" spans="1:6" ht="13.5">
      <c r="A133" s="47"/>
      <c r="B133" s="48" t="s">
        <v>138</v>
      </c>
      <c r="C133" s="49">
        <f>SUM(C112:C132)</f>
        <v>119699849.2</v>
      </c>
      <c r="D133" s="49">
        <f>SUM(D112:D132)</f>
        <v>90824064.85</v>
      </c>
      <c r="E133" s="50">
        <f t="shared" si="5"/>
        <v>-28875784.35000001</v>
      </c>
      <c r="F133" s="51">
        <f t="shared" si="6"/>
        <v>75.8765073281312</v>
      </c>
    </row>
    <row r="134" spans="1:6" ht="25.5">
      <c r="A134" s="41" t="s">
        <v>139</v>
      </c>
      <c r="B134" s="52" t="s">
        <v>140</v>
      </c>
      <c r="C134" s="53"/>
      <c r="D134" s="53"/>
      <c r="E134" s="53"/>
      <c r="F134" s="54"/>
    </row>
    <row r="135" spans="1:6" ht="25.5">
      <c r="A135" s="44" t="s">
        <v>141</v>
      </c>
      <c r="B135" s="36" t="s">
        <v>142</v>
      </c>
      <c r="C135" s="55">
        <v>1834125</v>
      </c>
      <c r="D135" s="45">
        <v>1398557.27</v>
      </c>
      <c r="E135" s="45">
        <f aca="true" t="shared" si="7" ref="E135:E144">D135-C135</f>
        <v>-435567.73</v>
      </c>
      <c r="F135" s="46">
        <f aca="true" t="shared" si="8" ref="F135:F144">SUM(D135/C135*100)</f>
        <v>76.25201499352552</v>
      </c>
    </row>
    <row r="136" spans="1:6" ht="12.75">
      <c r="A136" s="44" t="s">
        <v>143</v>
      </c>
      <c r="B136" s="36" t="s">
        <v>144</v>
      </c>
      <c r="C136" s="55">
        <f>53282465+99000+189988</f>
        <v>53571453</v>
      </c>
      <c r="D136" s="45">
        <v>38590038.55</v>
      </c>
      <c r="E136" s="45">
        <f t="shared" si="7"/>
        <v>-14981414.450000003</v>
      </c>
      <c r="F136" s="46">
        <f t="shared" si="8"/>
        <v>72.03470577884083</v>
      </c>
    </row>
    <row r="137" spans="1:6" ht="51">
      <c r="A137" s="44" t="s">
        <v>145</v>
      </c>
      <c r="B137" s="36" t="s">
        <v>146</v>
      </c>
      <c r="C137" s="55">
        <f>24144681+171276+526284+47235240</f>
        <v>72077481</v>
      </c>
      <c r="D137" s="45">
        <v>53043868.2</v>
      </c>
      <c r="E137" s="45">
        <f t="shared" si="7"/>
        <v>-19033612.799999997</v>
      </c>
      <c r="F137" s="46">
        <f t="shared" si="8"/>
        <v>73.5928440673447</v>
      </c>
    </row>
    <row r="138" spans="1:6" ht="38.25">
      <c r="A138" s="44" t="s">
        <v>267</v>
      </c>
      <c r="B138" s="36" t="s">
        <v>320</v>
      </c>
      <c r="C138" s="55">
        <v>7240</v>
      </c>
      <c r="D138" s="45">
        <v>1810</v>
      </c>
      <c r="E138" s="45">
        <f t="shared" si="7"/>
        <v>-5430</v>
      </c>
      <c r="F138" s="46">
        <f t="shared" si="8"/>
        <v>25</v>
      </c>
    </row>
    <row r="139" spans="1:6" ht="25.5">
      <c r="A139" s="44" t="s">
        <v>147</v>
      </c>
      <c r="B139" s="36" t="s">
        <v>148</v>
      </c>
      <c r="C139" s="55">
        <v>6192631</v>
      </c>
      <c r="D139" s="45">
        <v>4513830.79</v>
      </c>
      <c r="E139" s="45">
        <f t="shared" si="7"/>
        <v>-1678800.21</v>
      </c>
      <c r="F139" s="46">
        <f t="shared" si="8"/>
        <v>72.8903561345735</v>
      </c>
    </row>
    <row r="140" spans="1:6" ht="12.75">
      <c r="A140" s="44" t="s">
        <v>149</v>
      </c>
      <c r="B140" s="36" t="s">
        <v>150</v>
      </c>
      <c r="C140" s="55">
        <v>1666367</v>
      </c>
      <c r="D140" s="45">
        <v>1199293.84</v>
      </c>
      <c r="E140" s="45">
        <f t="shared" si="7"/>
        <v>-467073.1599999999</v>
      </c>
      <c r="F140" s="46">
        <f t="shared" si="8"/>
        <v>71.97057070861341</v>
      </c>
    </row>
    <row r="141" spans="1:6" ht="12.75">
      <c r="A141" s="44" t="s">
        <v>151</v>
      </c>
      <c r="B141" s="36" t="s">
        <v>152</v>
      </c>
      <c r="C141" s="55">
        <v>2571657</v>
      </c>
      <c r="D141" s="45">
        <v>1963817.57</v>
      </c>
      <c r="E141" s="45">
        <f t="shared" si="7"/>
        <v>-607839.4299999999</v>
      </c>
      <c r="F141" s="46">
        <f t="shared" si="8"/>
        <v>76.36389961802837</v>
      </c>
    </row>
    <row r="142" spans="1:6" ht="12.75">
      <c r="A142" s="87" t="s">
        <v>313</v>
      </c>
      <c r="B142" s="36" t="s">
        <v>314</v>
      </c>
      <c r="C142" s="55">
        <f>153895+860000</f>
        <v>1013895</v>
      </c>
      <c r="D142" s="45">
        <v>636107.93</v>
      </c>
      <c r="E142" s="45">
        <f>D142-C142</f>
        <v>-377787.06999999995</v>
      </c>
      <c r="F142" s="46">
        <f>SUM(D142/C142*100)</f>
        <v>62.73903412089024</v>
      </c>
    </row>
    <row r="143" spans="1:6" ht="51">
      <c r="A143" s="44" t="s">
        <v>153</v>
      </c>
      <c r="B143" s="36" t="s">
        <v>115</v>
      </c>
      <c r="C143" s="55">
        <v>844913</v>
      </c>
      <c r="D143" s="45">
        <v>844402.19</v>
      </c>
      <c r="E143" s="45">
        <f t="shared" si="7"/>
        <v>-510.8100000000559</v>
      </c>
      <c r="F143" s="46">
        <f t="shared" si="8"/>
        <v>99.93954288784762</v>
      </c>
    </row>
    <row r="144" spans="1:6" ht="13.5">
      <c r="A144" s="47"/>
      <c r="B144" s="48" t="s">
        <v>138</v>
      </c>
      <c r="C144" s="49">
        <f>SUM(C135:C143)</f>
        <v>139779762</v>
      </c>
      <c r="D144" s="50">
        <f>SUM(D135:D143)</f>
        <v>102191726.34000002</v>
      </c>
      <c r="E144" s="50">
        <f t="shared" si="7"/>
        <v>-37588035.65999998</v>
      </c>
      <c r="F144" s="51">
        <f t="shared" si="8"/>
        <v>73.10910025730337</v>
      </c>
    </row>
    <row r="145" spans="1:6" ht="25.5">
      <c r="A145" s="41" t="s">
        <v>155</v>
      </c>
      <c r="B145" s="52" t="s">
        <v>156</v>
      </c>
      <c r="C145" s="43"/>
      <c r="D145" s="43"/>
      <c r="E145" s="43"/>
      <c r="F145" s="56"/>
    </row>
    <row r="146" spans="1:6" ht="25.5">
      <c r="A146" s="44" t="s">
        <v>157</v>
      </c>
      <c r="B146" s="36" t="s">
        <v>142</v>
      </c>
      <c r="C146" s="57">
        <v>10309615</v>
      </c>
      <c r="D146" s="45">
        <v>8289166.49</v>
      </c>
      <c r="E146" s="45">
        <f aca="true" t="shared" si="9" ref="E146:E182">D146-C146</f>
        <v>-2020448.5099999998</v>
      </c>
      <c r="F146" s="46">
        <f aca="true" t="shared" si="10" ref="F146:F182">SUM(D146/C146*100)</f>
        <v>80.40228941623911</v>
      </c>
    </row>
    <row r="147" spans="1:6" ht="25.5">
      <c r="A147" s="44" t="s">
        <v>158</v>
      </c>
      <c r="B147" s="36" t="s">
        <v>159</v>
      </c>
      <c r="C147" s="57">
        <v>3294763.22</v>
      </c>
      <c r="D147" s="45">
        <v>3153867.43</v>
      </c>
      <c r="E147" s="45">
        <f t="shared" si="9"/>
        <v>-140895.79000000004</v>
      </c>
      <c r="F147" s="46">
        <f t="shared" si="10"/>
        <v>95.72364444447088</v>
      </c>
    </row>
    <row r="148" spans="1:6" ht="25.5">
      <c r="A148" s="44" t="s">
        <v>160</v>
      </c>
      <c r="B148" s="36" t="s">
        <v>161</v>
      </c>
      <c r="C148" s="57">
        <v>545136.78</v>
      </c>
      <c r="D148" s="45">
        <v>545136.78</v>
      </c>
      <c r="E148" s="45">
        <f t="shared" si="9"/>
        <v>0</v>
      </c>
      <c r="F148" s="46">
        <f t="shared" si="10"/>
        <v>100</v>
      </c>
    </row>
    <row r="149" spans="1:6" ht="38.25">
      <c r="A149" s="44" t="s">
        <v>162</v>
      </c>
      <c r="B149" s="36" t="s">
        <v>163</v>
      </c>
      <c r="C149" s="57">
        <v>50300</v>
      </c>
      <c r="D149" s="45">
        <v>34828.87</v>
      </c>
      <c r="E149" s="45">
        <f t="shared" si="9"/>
        <v>-15471.129999999997</v>
      </c>
      <c r="F149" s="46">
        <f t="shared" si="10"/>
        <v>69.24228628230617</v>
      </c>
    </row>
    <row r="150" spans="1:6" ht="38.25">
      <c r="A150" s="44" t="s">
        <v>164</v>
      </c>
      <c r="B150" s="36" t="s">
        <v>165</v>
      </c>
      <c r="C150" s="57">
        <v>168100</v>
      </c>
      <c r="D150" s="45">
        <v>84012.51</v>
      </c>
      <c r="E150" s="45">
        <f t="shared" si="9"/>
        <v>-84087.49</v>
      </c>
      <c r="F150" s="46">
        <f t="shared" si="10"/>
        <v>49.977697798929206</v>
      </c>
    </row>
    <row r="151" spans="1:6" ht="25.5">
      <c r="A151" s="44" t="s">
        <v>166</v>
      </c>
      <c r="B151" s="36" t="s">
        <v>167</v>
      </c>
      <c r="C151" s="57">
        <v>35280</v>
      </c>
      <c r="D151" s="45">
        <v>21080.86</v>
      </c>
      <c r="E151" s="45">
        <f t="shared" si="9"/>
        <v>-14199.14</v>
      </c>
      <c r="F151" s="46">
        <f t="shared" si="10"/>
        <v>59.75300453514739</v>
      </c>
    </row>
    <row r="152" spans="1:6" ht="25.5">
      <c r="A152" s="44" t="s">
        <v>168</v>
      </c>
      <c r="B152" s="36" t="s">
        <v>169</v>
      </c>
      <c r="C152" s="57">
        <v>95232</v>
      </c>
      <c r="D152" s="45">
        <v>52941.35</v>
      </c>
      <c r="E152" s="45">
        <f t="shared" si="9"/>
        <v>-42290.65</v>
      </c>
      <c r="F152" s="46">
        <f t="shared" si="10"/>
        <v>55.59197538642473</v>
      </c>
    </row>
    <row r="153" spans="1:6" ht="25.5">
      <c r="A153" s="44" t="s">
        <v>170</v>
      </c>
      <c r="B153" s="36" t="s">
        <v>171</v>
      </c>
      <c r="C153" s="57">
        <v>396000</v>
      </c>
      <c r="D153" s="45">
        <v>193152</v>
      </c>
      <c r="E153" s="45">
        <f t="shared" si="9"/>
        <v>-202848</v>
      </c>
      <c r="F153" s="46">
        <f t="shared" si="10"/>
        <v>48.77575757575758</v>
      </c>
    </row>
    <row r="154" spans="1:6" ht="12.75">
      <c r="A154" s="44" t="s">
        <v>172</v>
      </c>
      <c r="B154" s="36" t="s">
        <v>173</v>
      </c>
      <c r="C154" s="57">
        <v>350000</v>
      </c>
      <c r="D154" s="45">
        <v>236403.97</v>
      </c>
      <c r="E154" s="45">
        <f t="shared" si="9"/>
        <v>-113596.03</v>
      </c>
      <c r="F154" s="46">
        <f t="shared" si="10"/>
        <v>67.54399142857143</v>
      </c>
    </row>
    <row r="155" spans="1:6" ht="12.75">
      <c r="A155" s="44" t="s">
        <v>174</v>
      </c>
      <c r="B155" s="36" t="s">
        <v>175</v>
      </c>
      <c r="C155" s="57">
        <v>100000</v>
      </c>
      <c r="D155" s="45">
        <v>29240</v>
      </c>
      <c r="E155" s="45">
        <f t="shared" si="9"/>
        <v>-70760</v>
      </c>
      <c r="F155" s="46">
        <f t="shared" si="10"/>
        <v>29.24</v>
      </c>
    </row>
    <row r="156" spans="1:6" ht="12.75">
      <c r="A156" s="44" t="s">
        <v>176</v>
      </c>
      <c r="B156" s="36" t="s">
        <v>177</v>
      </c>
      <c r="C156" s="57">
        <v>17873800</v>
      </c>
      <c r="D156" s="45">
        <v>11419856.83</v>
      </c>
      <c r="E156" s="45">
        <f t="shared" si="9"/>
        <v>-6453943.17</v>
      </c>
      <c r="F156" s="46">
        <f t="shared" si="10"/>
        <v>63.89160016336761</v>
      </c>
    </row>
    <row r="157" spans="1:6" ht="25.5">
      <c r="A157" s="44" t="s">
        <v>178</v>
      </c>
      <c r="B157" s="36" t="s">
        <v>179</v>
      </c>
      <c r="C157" s="57">
        <v>2400000</v>
      </c>
      <c r="D157" s="45">
        <v>1593675.27</v>
      </c>
      <c r="E157" s="45">
        <f t="shared" si="9"/>
        <v>-806324.73</v>
      </c>
      <c r="F157" s="46">
        <f t="shared" si="10"/>
        <v>66.40313625</v>
      </c>
    </row>
    <row r="158" spans="1:6" ht="12.75">
      <c r="A158" s="44" t="s">
        <v>180</v>
      </c>
      <c r="B158" s="36" t="s">
        <v>181</v>
      </c>
      <c r="C158" s="57">
        <v>4300000</v>
      </c>
      <c r="D158" s="45">
        <v>3111985.95</v>
      </c>
      <c r="E158" s="45">
        <f t="shared" si="9"/>
        <v>-1188014.0499999998</v>
      </c>
      <c r="F158" s="46">
        <f t="shared" si="10"/>
        <v>72.37176627906977</v>
      </c>
    </row>
    <row r="159" spans="1:6" ht="12.75">
      <c r="A159" s="44" t="s">
        <v>182</v>
      </c>
      <c r="B159" s="36" t="s">
        <v>183</v>
      </c>
      <c r="C159" s="57">
        <v>400000</v>
      </c>
      <c r="D159" s="45">
        <v>136859.29</v>
      </c>
      <c r="E159" s="45">
        <f t="shared" si="9"/>
        <v>-263140.70999999996</v>
      </c>
      <c r="F159" s="46">
        <f t="shared" si="10"/>
        <v>34.214822500000004</v>
      </c>
    </row>
    <row r="160" spans="1:6" ht="25.5">
      <c r="A160" s="44" t="s">
        <v>184</v>
      </c>
      <c r="B160" s="36" t="s">
        <v>185</v>
      </c>
      <c r="C160" s="57">
        <v>6850000</v>
      </c>
      <c r="D160" s="45">
        <v>4561017.84</v>
      </c>
      <c r="E160" s="45">
        <f t="shared" si="9"/>
        <v>-2288982.16</v>
      </c>
      <c r="F160" s="46">
        <f t="shared" si="10"/>
        <v>66.58420204379561</v>
      </c>
    </row>
    <row r="161" spans="1:6" ht="25.5">
      <c r="A161" s="44" t="s">
        <v>268</v>
      </c>
      <c r="B161" s="36" t="s">
        <v>269</v>
      </c>
      <c r="C161" s="57">
        <v>102000</v>
      </c>
      <c r="D161" s="45">
        <v>12850.65</v>
      </c>
      <c r="E161" s="45">
        <f t="shared" si="9"/>
        <v>-89149.35</v>
      </c>
      <c r="F161" s="46">
        <f t="shared" si="10"/>
        <v>12.598676470588236</v>
      </c>
    </row>
    <row r="162" spans="1:6" ht="25.5">
      <c r="A162" s="44" t="s">
        <v>186</v>
      </c>
      <c r="B162" s="36" t="s">
        <v>187</v>
      </c>
      <c r="C162" s="57">
        <v>108605</v>
      </c>
      <c r="D162" s="45">
        <v>75789.87</v>
      </c>
      <c r="E162" s="45">
        <f t="shared" si="9"/>
        <v>-32815.130000000005</v>
      </c>
      <c r="F162" s="46">
        <f t="shared" si="10"/>
        <v>69.78488099074627</v>
      </c>
    </row>
    <row r="163" spans="1:6" ht="25.5">
      <c r="A163" s="44" t="s">
        <v>188</v>
      </c>
      <c r="B163" s="36" t="s">
        <v>189</v>
      </c>
      <c r="C163" s="57">
        <v>9500000</v>
      </c>
      <c r="D163" s="45">
        <v>6383138.63</v>
      </c>
      <c r="E163" s="45">
        <f t="shared" si="9"/>
        <v>-3116861.37</v>
      </c>
      <c r="F163" s="46">
        <f t="shared" si="10"/>
        <v>67.19093294736842</v>
      </c>
    </row>
    <row r="164" spans="1:6" ht="38.25">
      <c r="A164" s="44" t="s">
        <v>190</v>
      </c>
      <c r="B164" s="36" t="s">
        <v>191</v>
      </c>
      <c r="C164" s="57">
        <v>1300000</v>
      </c>
      <c r="D164" s="45">
        <v>1054914.25</v>
      </c>
      <c r="E164" s="45">
        <f t="shared" si="9"/>
        <v>-245085.75</v>
      </c>
      <c r="F164" s="46">
        <f t="shared" si="10"/>
        <v>81.14725</v>
      </c>
    </row>
    <row r="165" spans="1:6" ht="25.5">
      <c r="A165" s="44" t="s">
        <v>192</v>
      </c>
      <c r="B165" s="36" t="s">
        <v>193</v>
      </c>
      <c r="C165" s="57">
        <v>2000000</v>
      </c>
      <c r="D165" s="45">
        <v>1338111.06</v>
      </c>
      <c r="E165" s="45">
        <f t="shared" si="9"/>
        <v>-661888.94</v>
      </c>
      <c r="F165" s="46">
        <f t="shared" si="10"/>
        <v>66.90555300000001</v>
      </c>
    </row>
    <row r="166" spans="1:6" ht="38.25">
      <c r="A166" s="44">
        <v>813084</v>
      </c>
      <c r="B166" s="36" t="s">
        <v>262</v>
      </c>
      <c r="C166" s="57">
        <v>220000</v>
      </c>
      <c r="D166" s="45">
        <v>157802.94</v>
      </c>
      <c r="E166" s="45">
        <f t="shared" si="9"/>
        <v>-62197.06</v>
      </c>
      <c r="F166" s="46">
        <f t="shared" si="10"/>
        <v>71.72860909090909</v>
      </c>
    </row>
    <row r="167" spans="1:6" ht="51">
      <c r="A167" s="44" t="s">
        <v>194</v>
      </c>
      <c r="B167" s="36" t="s">
        <v>195</v>
      </c>
      <c r="C167" s="57">
        <v>8000</v>
      </c>
      <c r="D167" s="45">
        <v>5726.38</v>
      </c>
      <c r="E167" s="45">
        <f t="shared" si="9"/>
        <v>-2273.62</v>
      </c>
      <c r="F167" s="46">
        <f t="shared" si="10"/>
        <v>71.57975</v>
      </c>
    </row>
    <row r="168" spans="1:6" ht="63.75">
      <c r="A168" s="87" t="s">
        <v>263</v>
      </c>
      <c r="B168" s="36" t="s">
        <v>264</v>
      </c>
      <c r="C168" s="57">
        <v>102000</v>
      </c>
      <c r="D168" s="45">
        <v>25392.07</v>
      </c>
      <c r="E168" s="45">
        <f t="shared" si="9"/>
        <v>-76607.93</v>
      </c>
      <c r="F168" s="46">
        <f t="shared" si="10"/>
        <v>24.894186274509803</v>
      </c>
    </row>
    <row r="169" spans="1:6" ht="25.5">
      <c r="A169" s="87" t="s">
        <v>321</v>
      </c>
      <c r="B169" s="36" t="s">
        <v>322</v>
      </c>
      <c r="C169" s="57">
        <v>4000000</v>
      </c>
      <c r="D169" s="45">
        <v>2526200</v>
      </c>
      <c r="E169" s="45">
        <f>D169-C169</f>
        <v>-1473800</v>
      </c>
      <c r="F169" s="46">
        <f>SUM(D169/C169*100)</f>
        <v>63.154999999999994</v>
      </c>
    </row>
    <row r="170" spans="1:6" ht="25.5">
      <c r="A170" s="44" t="s">
        <v>196</v>
      </c>
      <c r="B170" s="36" t="s">
        <v>197</v>
      </c>
      <c r="C170" s="57">
        <v>10349</v>
      </c>
      <c r="D170" s="45">
        <v>4804.2</v>
      </c>
      <c r="E170" s="45">
        <f t="shared" si="9"/>
        <v>-5544.8</v>
      </c>
      <c r="F170" s="46">
        <f t="shared" si="10"/>
        <v>46.42187650980771</v>
      </c>
    </row>
    <row r="171" spans="1:6" ht="51">
      <c r="A171" s="44" t="s">
        <v>198</v>
      </c>
      <c r="B171" s="36" t="s">
        <v>199</v>
      </c>
      <c r="C171" s="57">
        <v>3254657</v>
      </c>
      <c r="D171" s="45">
        <v>2397782.84</v>
      </c>
      <c r="E171" s="45">
        <f t="shared" si="9"/>
        <v>-856874.1600000001</v>
      </c>
      <c r="F171" s="46">
        <f t="shared" si="10"/>
        <v>73.67236670407972</v>
      </c>
    </row>
    <row r="172" spans="1:6" ht="25.5">
      <c r="A172" s="44" t="s">
        <v>200</v>
      </c>
      <c r="B172" s="36" t="s">
        <v>201</v>
      </c>
      <c r="C172" s="57">
        <v>2587303</v>
      </c>
      <c r="D172" s="45">
        <v>1876445.83</v>
      </c>
      <c r="E172" s="45">
        <f t="shared" si="9"/>
        <v>-710857.1699999999</v>
      </c>
      <c r="F172" s="46">
        <f t="shared" si="10"/>
        <v>72.52516732674913</v>
      </c>
    </row>
    <row r="173" spans="1:6" ht="12.75">
      <c r="A173" s="44" t="s">
        <v>270</v>
      </c>
      <c r="B173" s="36" t="s">
        <v>323</v>
      </c>
      <c r="C173" s="57">
        <v>8950</v>
      </c>
      <c r="D173" s="45">
        <v>8950</v>
      </c>
      <c r="E173" s="45">
        <f t="shared" si="9"/>
        <v>0</v>
      </c>
      <c r="F173" s="46">
        <f t="shared" si="10"/>
        <v>100</v>
      </c>
    </row>
    <row r="174" spans="1:6" ht="51">
      <c r="A174" s="44" t="s">
        <v>202</v>
      </c>
      <c r="B174" s="36" t="s">
        <v>115</v>
      </c>
      <c r="C174" s="57">
        <v>171000</v>
      </c>
      <c r="D174" s="45">
        <v>170240</v>
      </c>
      <c r="E174" s="45">
        <f t="shared" si="9"/>
        <v>-760</v>
      </c>
      <c r="F174" s="46">
        <f t="shared" si="10"/>
        <v>99.55555555555556</v>
      </c>
    </row>
    <row r="175" spans="1:6" ht="63.75">
      <c r="A175" s="44" t="s">
        <v>203</v>
      </c>
      <c r="B175" s="36" t="s">
        <v>204</v>
      </c>
      <c r="C175" s="57">
        <v>214920</v>
      </c>
      <c r="D175" s="45">
        <v>119383.44</v>
      </c>
      <c r="E175" s="45">
        <f t="shared" si="9"/>
        <v>-95536.56</v>
      </c>
      <c r="F175" s="46">
        <f t="shared" si="10"/>
        <v>55.54785036292574</v>
      </c>
    </row>
    <row r="176" spans="1:6" ht="38.25">
      <c r="A176" s="44" t="s">
        <v>205</v>
      </c>
      <c r="B176" s="36" t="s">
        <v>206</v>
      </c>
      <c r="C176" s="57">
        <v>23234</v>
      </c>
      <c r="D176" s="45">
        <v>20920.27</v>
      </c>
      <c r="E176" s="45">
        <f t="shared" si="9"/>
        <v>-2313.7299999999996</v>
      </c>
      <c r="F176" s="46">
        <f t="shared" si="10"/>
        <v>90.04162003959715</v>
      </c>
    </row>
    <row r="177" spans="1:6" ht="51">
      <c r="A177" s="44" t="s">
        <v>207</v>
      </c>
      <c r="B177" s="36" t="s">
        <v>208</v>
      </c>
      <c r="C177" s="57">
        <v>305200</v>
      </c>
      <c r="D177" s="45">
        <v>232412.26</v>
      </c>
      <c r="E177" s="45">
        <f t="shared" si="9"/>
        <v>-72787.73999999999</v>
      </c>
      <c r="F177" s="46">
        <f t="shared" si="10"/>
        <v>76.15080602883356</v>
      </c>
    </row>
    <row r="178" spans="1:6" ht="38.25">
      <c r="A178" s="44" t="s">
        <v>209</v>
      </c>
      <c r="B178" s="36" t="s">
        <v>210</v>
      </c>
      <c r="C178" s="57">
        <v>98377</v>
      </c>
      <c r="D178" s="45">
        <v>66313.04</v>
      </c>
      <c r="E178" s="45">
        <f t="shared" si="9"/>
        <v>-32063.960000000006</v>
      </c>
      <c r="F178" s="46">
        <f t="shared" si="10"/>
        <v>67.40705652744035</v>
      </c>
    </row>
    <row r="179" spans="1:6" ht="12.75">
      <c r="A179" s="87" t="s">
        <v>315</v>
      </c>
      <c r="B179" s="36" t="s">
        <v>316</v>
      </c>
      <c r="C179" s="57">
        <v>32615</v>
      </c>
      <c r="D179" s="45">
        <v>23824.51</v>
      </c>
      <c r="E179" s="45">
        <f t="shared" si="9"/>
        <v>-8790.490000000002</v>
      </c>
      <c r="F179" s="46">
        <f t="shared" si="10"/>
        <v>73.04770810976544</v>
      </c>
    </row>
    <row r="180" spans="1:6" ht="63.75">
      <c r="A180" s="44" t="s">
        <v>211</v>
      </c>
      <c r="B180" s="36" t="s">
        <v>154</v>
      </c>
      <c r="C180" s="57">
        <v>507600</v>
      </c>
      <c r="D180" s="45">
        <v>288053</v>
      </c>
      <c r="E180" s="45">
        <f t="shared" si="9"/>
        <v>-219547</v>
      </c>
      <c r="F180" s="46">
        <f t="shared" si="10"/>
        <v>56.74802994483845</v>
      </c>
    </row>
    <row r="181" spans="1:6" ht="25.5">
      <c r="A181" s="44" t="s">
        <v>212</v>
      </c>
      <c r="B181" s="36" t="s">
        <v>117</v>
      </c>
      <c r="C181" s="57">
        <v>2305335</v>
      </c>
      <c r="D181" s="45">
        <v>1225329.87</v>
      </c>
      <c r="E181" s="45">
        <f t="shared" si="9"/>
        <v>-1080005.13</v>
      </c>
      <c r="F181" s="46">
        <f t="shared" si="10"/>
        <v>53.15192238872009</v>
      </c>
    </row>
    <row r="182" spans="1:6" ht="13.5">
      <c r="A182" s="58"/>
      <c r="B182" s="48" t="s">
        <v>138</v>
      </c>
      <c r="C182" s="49">
        <f>SUM(C146:C181)</f>
        <v>74028372</v>
      </c>
      <c r="D182" s="49">
        <f>SUM(D146:D181)</f>
        <v>51477610.54999999</v>
      </c>
      <c r="E182" s="50">
        <f t="shared" si="9"/>
        <v>-22550761.45000001</v>
      </c>
      <c r="F182" s="51">
        <f t="shared" si="10"/>
        <v>69.5376774596637</v>
      </c>
    </row>
    <row r="183" spans="1:6" ht="25.5">
      <c r="A183" s="59">
        <v>10</v>
      </c>
      <c r="B183" s="52" t="s">
        <v>213</v>
      </c>
      <c r="C183" s="60"/>
      <c r="D183" s="60"/>
      <c r="E183" s="60"/>
      <c r="F183" s="61"/>
    </row>
    <row r="184" spans="1:6" ht="25.5">
      <c r="A184" s="44" t="s">
        <v>214</v>
      </c>
      <c r="B184" s="36" t="s">
        <v>142</v>
      </c>
      <c r="C184" s="45">
        <v>844731</v>
      </c>
      <c r="D184" s="45">
        <v>695986.87</v>
      </c>
      <c r="E184" s="45">
        <f aca="true" t="shared" si="11" ref="E184:E190">D184-C184</f>
        <v>-148744.13</v>
      </c>
      <c r="F184" s="46">
        <f aca="true" t="shared" si="12" ref="F184:F191">SUM(D184/C184*100)</f>
        <v>82.3915388449104</v>
      </c>
    </row>
    <row r="185" spans="1:6" ht="38.25">
      <c r="A185" s="44" t="s">
        <v>215</v>
      </c>
      <c r="B185" s="36" t="s">
        <v>216</v>
      </c>
      <c r="C185" s="45">
        <v>8293093</v>
      </c>
      <c r="D185" s="45">
        <v>6214943.06</v>
      </c>
      <c r="E185" s="45">
        <f t="shared" si="11"/>
        <v>-2078149.9400000004</v>
      </c>
      <c r="F185" s="46">
        <f t="shared" si="12"/>
        <v>74.94119576375184</v>
      </c>
    </row>
    <row r="186" spans="1:6" ht="51">
      <c r="A186" s="44" t="s">
        <v>217</v>
      </c>
      <c r="B186" s="36" t="s">
        <v>115</v>
      </c>
      <c r="C186" s="45">
        <v>75000</v>
      </c>
      <c r="D186" s="45">
        <v>74540</v>
      </c>
      <c r="E186" s="45">
        <f t="shared" si="11"/>
        <v>-460</v>
      </c>
      <c r="F186" s="46">
        <f t="shared" si="12"/>
        <v>99.38666666666667</v>
      </c>
    </row>
    <row r="187" spans="1:6" ht="12.75">
      <c r="A187" s="44" t="s">
        <v>218</v>
      </c>
      <c r="B187" s="36" t="s">
        <v>219</v>
      </c>
      <c r="C187" s="45">
        <v>2236616</v>
      </c>
      <c r="D187" s="45">
        <v>1683153.37</v>
      </c>
      <c r="E187" s="45">
        <f t="shared" si="11"/>
        <v>-553462.6299999999</v>
      </c>
      <c r="F187" s="46">
        <f t="shared" si="12"/>
        <v>75.25446343941026</v>
      </c>
    </row>
    <row r="188" spans="1:6" ht="12.75">
      <c r="A188" s="44" t="s">
        <v>220</v>
      </c>
      <c r="B188" s="36" t="s">
        <v>221</v>
      </c>
      <c r="C188" s="45">
        <v>1972558</v>
      </c>
      <c r="D188" s="45">
        <v>1428726.79</v>
      </c>
      <c r="E188" s="45">
        <f t="shared" si="11"/>
        <v>-543831.21</v>
      </c>
      <c r="F188" s="46">
        <f t="shared" si="12"/>
        <v>72.43015363806794</v>
      </c>
    </row>
    <row r="189" spans="1:6" ht="25.5">
      <c r="A189" s="44" t="s">
        <v>222</v>
      </c>
      <c r="B189" s="36" t="s">
        <v>223</v>
      </c>
      <c r="C189" s="45">
        <v>5308533</v>
      </c>
      <c r="D189" s="45">
        <v>3697759.87</v>
      </c>
      <c r="E189" s="45">
        <f t="shared" si="11"/>
        <v>-1610773.13</v>
      </c>
      <c r="F189" s="46">
        <f t="shared" si="12"/>
        <v>69.6569065314278</v>
      </c>
    </row>
    <row r="190" spans="1:6" ht="25.5">
      <c r="A190" s="44" t="s">
        <v>224</v>
      </c>
      <c r="B190" s="36" t="s">
        <v>225</v>
      </c>
      <c r="C190" s="45">
        <v>2566765</v>
      </c>
      <c r="D190" s="45">
        <v>1835750.42</v>
      </c>
      <c r="E190" s="45">
        <f t="shared" si="11"/>
        <v>-731014.5800000001</v>
      </c>
      <c r="F190" s="46">
        <f t="shared" si="12"/>
        <v>71.52000358427826</v>
      </c>
    </row>
    <row r="191" spans="1:6" ht="13.5">
      <c r="A191" s="58"/>
      <c r="B191" s="48" t="s">
        <v>138</v>
      </c>
      <c r="C191" s="50">
        <f>SUM(C184:C190)</f>
        <v>21297296</v>
      </c>
      <c r="D191" s="50">
        <f>SUM(D184:D190)</f>
        <v>15630860.38</v>
      </c>
      <c r="E191" s="50">
        <f>SUM(E184:E190)</f>
        <v>-5666435.62</v>
      </c>
      <c r="F191" s="51">
        <f t="shared" si="12"/>
        <v>73.39363823463788</v>
      </c>
    </row>
    <row r="192" spans="1:6" ht="25.5">
      <c r="A192" s="59">
        <v>15</v>
      </c>
      <c r="B192" s="52" t="s">
        <v>226</v>
      </c>
      <c r="C192" s="53"/>
      <c r="D192" s="53"/>
      <c r="E192" s="53"/>
      <c r="F192" s="54"/>
    </row>
    <row r="193" spans="1:6" ht="51">
      <c r="A193" s="44" t="s">
        <v>227</v>
      </c>
      <c r="B193" s="36" t="s">
        <v>99</v>
      </c>
      <c r="C193" s="62">
        <v>8837</v>
      </c>
      <c r="D193" s="62"/>
      <c r="E193" s="45">
        <f aca="true" t="shared" si="13" ref="E193:E200">D193-C193</f>
        <v>-8837</v>
      </c>
      <c r="F193" s="46">
        <f aca="true" t="shared" si="14" ref="F193:F201">SUM(D193/C193*100)</f>
        <v>0</v>
      </c>
    </row>
    <row r="194" spans="1:6" ht="25.5">
      <c r="A194" s="44" t="s">
        <v>228</v>
      </c>
      <c r="B194" s="36" t="s">
        <v>142</v>
      </c>
      <c r="C194" s="62">
        <v>2219900</v>
      </c>
      <c r="D194" s="62">
        <v>1518578.09</v>
      </c>
      <c r="E194" s="45">
        <f t="shared" si="13"/>
        <v>-701321.9099999999</v>
      </c>
      <c r="F194" s="46">
        <f t="shared" si="14"/>
        <v>68.40749988738231</v>
      </c>
    </row>
    <row r="195" spans="1:6" ht="12.75">
      <c r="A195" s="44" t="s">
        <v>256</v>
      </c>
      <c r="B195" s="36" t="s">
        <v>144</v>
      </c>
      <c r="C195" s="62">
        <v>8837</v>
      </c>
      <c r="D195" s="62"/>
      <c r="E195" s="45">
        <f t="shared" si="13"/>
        <v>-8837</v>
      </c>
      <c r="F195" s="46">
        <f>SUM(D195/C195*100)</f>
        <v>0</v>
      </c>
    </row>
    <row r="196" spans="1:6" ht="12.75">
      <c r="A196" s="44" t="s">
        <v>229</v>
      </c>
      <c r="B196" s="36" t="s">
        <v>103</v>
      </c>
      <c r="C196" s="62">
        <v>8837</v>
      </c>
      <c r="D196" s="62"/>
      <c r="E196" s="45">
        <f t="shared" si="13"/>
        <v>-8837</v>
      </c>
      <c r="F196" s="46">
        <f t="shared" si="14"/>
        <v>0</v>
      </c>
    </row>
    <row r="197" spans="1:6" ht="51">
      <c r="A197" s="44" t="s">
        <v>230</v>
      </c>
      <c r="B197" s="36" t="s">
        <v>115</v>
      </c>
      <c r="C197" s="62">
        <v>5000</v>
      </c>
      <c r="D197" s="62">
        <v>5000</v>
      </c>
      <c r="E197" s="45">
        <f t="shared" si="13"/>
        <v>0</v>
      </c>
      <c r="F197" s="46">
        <f t="shared" si="14"/>
        <v>100</v>
      </c>
    </row>
    <row r="198" spans="1:6" ht="25.5">
      <c r="A198" s="44" t="s">
        <v>231</v>
      </c>
      <c r="B198" s="36" t="s">
        <v>223</v>
      </c>
      <c r="C198" s="62">
        <v>8837</v>
      </c>
      <c r="D198" s="62"/>
      <c r="E198" s="45">
        <f t="shared" si="13"/>
        <v>-8837</v>
      </c>
      <c r="F198" s="46">
        <f t="shared" si="14"/>
        <v>0</v>
      </c>
    </row>
    <row r="199" spans="1:6" ht="25.5">
      <c r="A199" s="44" t="s">
        <v>271</v>
      </c>
      <c r="B199" s="36" t="s">
        <v>272</v>
      </c>
      <c r="C199" s="62">
        <v>6423</v>
      </c>
      <c r="D199" s="62"/>
      <c r="E199" s="45">
        <f t="shared" si="13"/>
        <v>-6423</v>
      </c>
      <c r="F199" s="46">
        <f t="shared" si="14"/>
        <v>0</v>
      </c>
    </row>
    <row r="200" spans="1:6" ht="12.75">
      <c r="A200" s="44" t="s">
        <v>232</v>
      </c>
      <c r="B200" s="36" t="s">
        <v>123</v>
      </c>
      <c r="C200" s="45">
        <v>173837</v>
      </c>
      <c r="D200" s="55">
        <v>109332</v>
      </c>
      <c r="E200" s="45">
        <f t="shared" si="13"/>
        <v>-64505</v>
      </c>
      <c r="F200" s="46">
        <f t="shared" si="14"/>
        <v>62.893400139210875</v>
      </c>
    </row>
    <row r="201" spans="1:6" ht="13.5">
      <c r="A201" s="58"/>
      <c r="B201" s="48" t="s">
        <v>138</v>
      </c>
      <c r="C201" s="50">
        <f>SUM(C193:C200)</f>
        <v>2440508</v>
      </c>
      <c r="D201" s="50">
        <f>SUM(D193:D200)</f>
        <v>1632910.09</v>
      </c>
      <c r="E201" s="50">
        <f>SUM(E193:E200)</f>
        <v>-807597.9099999999</v>
      </c>
      <c r="F201" s="46">
        <f t="shared" si="14"/>
        <v>66.90861451796101</v>
      </c>
    </row>
    <row r="202" spans="1:6" ht="12.75">
      <c r="A202" s="59">
        <v>31</v>
      </c>
      <c r="B202" s="52" t="s">
        <v>233</v>
      </c>
      <c r="C202" s="53"/>
      <c r="D202" s="53"/>
      <c r="E202" s="53"/>
      <c r="F202" s="54"/>
    </row>
    <row r="203" spans="1:6" ht="25.5">
      <c r="A203" s="44" t="s">
        <v>234</v>
      </c>
      <c r="B203" s="36" t="s">
        <v>142</v>
      </c>
      <c r="C203" s="45">
        <v>1868723</v>
      </c>
      <c r="D203" s="55">
        <v>1612371.85</v>
      </c>
      <c r="E203" s="45">
        <f>D203-C203</f>
        <v>-256351.1499999999</v>
      </c>
      <c r="F203" s="46">
        <f>SUM(D203/C203*100)</f>
        <v>86.28201450937351</v>
      </c>
    </row>
    <row r="204" spans="1:6" ht="13.5">
      <c r="A204" s="58"/>
      <c r="B204" s="48" t="s">
        <v>138</v>
      </c>
      <c r="C204" s="50">
        <f>SUM(C203:C203)</f>
        <v>1868723</v>
      </c>
      <c r="D204" s="63">
        <f>SUM(D203:D203)</f>
        <v>1612371.85</v>
      </c>
      <c r="E204" s="50">
        <f>SUM(E203:E203)</f>
        <v>-256351.1499999999</v>
      </c>
      <c r="F204" s="51">
        <f>SUM(D204/C204*100)</f>
        <v>86.28201450937351</v>
      </c>
    </row>
    <row r="205" spans="1:6" ht="25.5">
      <c r="A205" s="59">
        <v>37</v>
      </c>
      <c r="B205" s="52" t="s">
        <v>235</v>
      </c>
      <c r="C205" s="53"/>
      <c r="D205" s="53"/>
      <c r="E205" s="53"/>
      <c r="F205" s="54"/>
    </row>
    <row r="206" spans="1:6" ht="25.5">
      <c r="A206" s="44" t="s">
        <v>236</v>
      </c>
      <c r="B206" s="36" t="s">
        <v>142</v>
      </c>
      <c r="C206" s="45">
        <v>4500854</v>
      </c>
      <c r="D206" s="55">
        <v>3488170.95</v>
      </c>
      <c r="E206" s="45">
        <f aca="true" t="shared" si="15" ref="E206:E211">D206-C206</f>
        <v>-1012683.0499999998</v>
      </c>
      <c r="F206" s="46">
        <f aca="true" t="shared" si="16" ref="F206:F213">SUM(D206/C206*100)</f>
        <v>77.50020218385222</v>
      </c>
    </row>
    <row r="207" spans="1:6" ht="51">
      <c r="A207" s="44" t="s">
        <v>237</v>
      </c>
      <c r="B207" s="36" t="s">
        <v>115</v>
      </c>
      <c r="C207" s="45">
        <v>20000</v>
      </c>
      <c r="D207" s="55">
        <v>4900</v>
      </c>
      <c r="E207" s="45">
        <f t="shared" si="15"/>
        <v>-15100</v>
      </c>
      <c r="F207" s="46">
        <f t="shared" si="16"/>
        <v>24.5</v>
      </c>
    </row>
    <row r="208" spans="1:6" ht="12.75">
      <c r="A208" s="44" t="s">
        <v>273</v>
      </c>
      <c r="B208" s="36" t="s">
        <v>274</v>
      </c>
      <c r="C208" s="45">
        <v>141470</v>
      </c>
      <c r="D208" s="55"/>
      <c r="E208" s="45">
        <f t="shared" si="15"/>
        <v>-141470</v>
      </c>
      <c r="F208" s="46">
        <f t="shared" si="16"/>
        <v>0</v>
      </c>
    </row>
    <row r="209" spans="1:6" ht="12.75">
      <c r="A209" s="44" t="s">
        <v>238</v>
      </c>
      <c r="B209" s="36" t="s">
        <v>239</v>
      </c>
      <c r="C209" s="45">
        <v>4363037</v>
      </c>
      <c r="D209" s="55"/>
      <c r="E209" s="45">
        <f t="shared" si="15"/>
        <v>-4363037</v>
      </c>
      <c r="F209" s="46">
        <f t="shared" si="16"/>
        <v>0</v>
      </c>
    </row>
    <row r="210" spans="1:6" ht="12.75">
      <c r="A210" s="44" t="s">
        <v>240</v>
      </c>
      <c r="B210" s="36" t="s">
        <v>241</v>
      </c>
      <c r="C210" s="45">
        <v>28889100</v>
      </c>
      <c r="D210" s="55">
        <v>21666600</v>
      </c>
      <c r="E210" s="45">
        <f t="shared" si="15"/>
        <v>-7222500</v>
      </c>
      <c r="F210" s="46">
        <f>SUM(D210/C210*100)</f>
        <v>74.99922115953768</v>
      </c>
    </row>
    <row r="211" spans="1:6" ht="51" hidden="1">
      <c r="A211" s="44" t="s">
        <v>324</v>
      </c>
      <c r="B211" s="36" t="s">
        <v>325</v>
      </c>
      <c r="C211" s="45"/>
      <c r="D211" s="55">
        <v>0</v>
      </c>
      <c r="E211" s="45">
        <f t="shared" si="15"/>
        <v>0</v>
      </c>
      <c r="F211" s="46" t="e">
        <f t="shared" si="16"/>
        <v>#DIV/0!</v>
      </c>
    </row>
    <row r="212" spans="1:6" ht="13.5">
      <c r="A212" s="58"/>
      <c r="B212" s="48" t="s">
        <v>138</v>
      </c>
      <c r="C212" s="49">
        <f>SUM(C206:C211)</f>
        <v>37914461</v>
      </c>
      <c r="D212" s="63">
        <f>SUM(D206:D211)</f>
        <v>25159670.95</v>
      </c>
      <c r="E212" s="50">
        <f>SUM(E206:E211)</f>
        <v>-12754790.05</v>
      </c>
      <c r="F212" s="51">
        <f t="shared" si="16"/>
        <v>66.35903633181017</v>
      </c>
    </row>
    <row r="213" spans="1:6" ht="12.75">
      <c r="A213" s="68" t="s">
        <v>242</v>
      </c>
      <c r="B213" s="69" t="s">
        <v>243</v>
      </c>
      <c r="C213" s="70">
        <f>C133+C144+C182+C191+C201+C204+C212</f>
        <v>397028971.2</v>
      </c>
      <c r="D213" s="70">
        <f>D133+D144+D182+D191+D201+D204+D212</f>
        <v>288529215.01</v>
      </c>
      <c r="E213" s="70">
        <f>D213-C213</f>
        <v>-108499756.19</v>
      </c>
      <c r="F213" s="71">
        <f t="shared" si="16"/>
        <v>72.67208086551847</v>
      </c>
    </row>
    <row r="214" spans="1:6" ht="12.75">
      <c r="A214" s="21"/>
      <c r="B214" s="21"/>
      <c r="C214" s="65"/>
      <c r="D214" s="65"/>
      <c r="E214" s="65"/>
      <c r="F214" s="65"/>
    </row>
    <row r="215" spans="1:6" ht="18.75">
      <c r="A215" s="132" t="s">
        <v>341</v>
      </c>
      <c r="B215" s="132"/>
      <c r="C215" s="116"/>
      <c r="D215" s="116"/>
      <c r="E215" s="117" t="s">
        <v>342</v>
      </c>
      <c r="F215" s="118"/>
    </row>
    <row r="216" spans="1:6" ht="18.75">
      <c r="A216" s="115"/>
      <c r="B216" s="115"/>
      <c r="C216" s="116"/>
      <c r="D216" s="116"/>
      <c r="E216" s="117"/>
      <c r="F216" s="118"/>
    </row>
    <row r="217" spans="1:6" ht="18.75">
      <c r="A217" s="119" t="s">
        <v>244</v>
      </c>
      <c r="B217" s="115"/>
      <c r="C217" s="120"/>
      <c r="D217" s="120"/>
      <c r="E217" s="120"/>
      <c r="F217" s="120"/>
    </row>
    <row r="218" spans="1:6" ht="18.75">
      <c r="A218" s="121" t="s">
        <v>245</v>
      </c>
      <c r="B218" s="121"/>
      <c r="C218" s="120"/>
      <c r="D218" s="120"/>
      <c r="E218" s="120"/>
      <c r="F218" s="120"/>
    </row>
    <row r="219" spans="1:6" ht="18.75">
      <c r="A219" s="121" t="s">
        <v>246</v>
      </c>
      <c r="B219" s="121"/>
      <c r="C219" s="120"/>
      <c r="D219" s="120"/>
      <c r="E219" s="120" t="s">
        <v>343</v>
      </c>
      <c r="F219" s="120"/>
    </row>
    <row r="220" spans="1:6" ht="18.75">
      <c r="A220" s="122"/>
      <c r="B220" s="122"/>
      <c r="C220" s="122"/>
      <c r="D220" s="122"/>
      <c r="E220" s="122"/>
      <c r="F220" s="122"/>
    </row>
  </sheetData>
  <sheetProtection/>
  <mergeCells count="16">
    <mergeCell ref="C4:F4"/>
    <mergeCell ref="C1:D1"/>
    <mergeCell ref="A10:B10"/>
    <mergeCell ref="B7:F7"/>
    <mergeCell ref="C10:E10"/>
    <mergeCell ref="A8:F8"/>
    <mergeCell ref="A9:F9"/>
    <mergeCell ref="E13:E14"/>
    <mergeCell ref="F13:F14"/>
    <mergeCell ref="A215:B215"/>
    <mergeCell ref="A110:B110"/>
    <mergeCell ref="A11:A14"/>
    <mergeCell ref="B11:B14"/>
    <mergeCell ref="C11:F12"/>
    <mergeCell ref="C13:C14"/>
    <mergeCell ref="D13:D14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SheetLayoutView="100" zoomScalePageLayoutView="0" workbookViewId="0" topLeftCell="A103">
      <selection activeCell="B12" sqref="B12:B14"/>
    </sheetView>
  </sheetViews>
  <sheetFormatPr defaultColWidth="9.00390625" defaultRowHeight="12.75"/>
  <cols>
    <col min="1" max="1" width="9.375" style="99" customWidth="1"/>
    <col min="2" max="2" width="49.25390625" style="99" customWidth="1"/>
    <col min="3" max="4" width="12.125" style="99" customWidth="1"/>
    <col min="5" max="5" width="13.375" style="99" customWidth="1"/>
    <col min="6" max="6" width="8.375" style="99" customWidth="1"/>
    <col min="7" max="7" width="10.75390625" style="99" bestFit="1" customWidth="1"/>
    <col min="8" max="16384" width="9.125" style="99" customWidth="1"/>
  </cols>
  <sheetData>
    <row r="1" spans="1:6" ht="18.75">
      <c r="A1" s="159"/>
      <c r="B1" s="159"/>
      <c r="C1" s="152" t="s">
        <v>302</v>
      </c>
      <c r="D1" s="152"/>
      <c r="E1" s="153"/>
      <c r="F1" s="153"/>
    </row>
    <row r="2" spans="1:6" ht="18.75">
      <c r="A2" s="159"/>
      <c r="B2" s="159"/>
      <c r="C2" s="154" t="s">
        <v>352</v>
      </c>
      <c r="D2" s="154"/>
      <c r="E2" s="154"/>
      <c r="F2" s="154"/>
    </row>
    <row r="3" spans="1:6" ht="18.75">
      <c r="A3" s="159"/>
      <c r="B3" s="159"/>
      <c r="C3" s="152" t="s">
        <v>353</v>
      </c>
      <c r="D3" s="152"/>
      <c r="E3" s="152"/>
      <c r="F3" s="152"/>
    </row>
    <row r="4" spans="1:6" ht="18.75">
      <c r="A4" s="159"/>
      <c r="B4" s="159"/>
      <c r="C4" s="152" t="s">
        <v>354</v>
      </c>
      <c r="D4" s="152"/>
      <c r="E4" s="152"/>
      <c r="F4" s="160"/>
    </row>
    <row r="5" spans="1:6" ht="18.75">
      <c r="A5" s="159"/>
      <c r="B5" s="159"/>
      <c r="C5" s="154" t="s">
        <v>303</v>
      </c>
      <c r="D5" s="154"/>
      <c r="E5" s="154"/>
      <c r="F5" s="154"/>
    </row>
    <row r="6" spans="1:6" ht="18.75">
      <c r="A6" s="159"/>
      <c r="B6" s="159"/>
      <c r="C6" s="154"/>
      <c r="D6" s="154"/>
      <c r="E6" s="154"/>
      <c r="F6" s="154"/>
    </row>
    <row r="7" spans="1:6" ht="18.75">
      <c r="A7" s="155" t="s">
        <v>40</v>
      </c>
      <c r="B7" s="155"/>
      <c r="C7" s="155"/>
      <c r="D7" s="155"/>
      <c r="E7" s="155"/>
      <c r="F7" s="155"/>
    </row>
    <row r="8" spans="1:6" ht="18.75">
      <c r="A8" s="155" t="s">
        <v>351</v>
      </c>
      <c r="B8" s="155"/>
      <c r="C8" s="155"/>
      <c r="D8" s="155"/>
      <c r="E8" s="155"/>
      <c r="F8" s="155"/>
    </row>
    <row r="9" spans="1:6" ht="18.75">
      <c r="A9" s="155" t="s">
        <v>350</v>
      </c>
      <c r="B9" s="155"/>
      <c r="C9" s="155"/>
      <c r="D9" s="155"/>
      <c r="E9" s="155"/>
      <c r="F9" s="155"/>
    </row>
    <row r="10" spans="1:6" ht="16.5">
      <c r="A10" s="150" t="s">
        <v>81</v>
      </c>
      <c r="B10" s="150"/>
      <c r="C10" s="151"/>
      <c r="D10" s="151"/>
      <c r="E10" s="151"/>
      <c r="F10" s="86" t="s">
        <v>41</v>
      </c>
    </row>
    <row r="11" spans="1:5" ht="12.75">
      <c r="A11" s="21"/>
      <c r="B11" s="4"/>
      <c r="C11" s="21"/>
      <c r="D11" s="21"/>
      <c r="E11" s="21"/>
    </row>
    <row r="12" spans="1:6" ht="12.75">
      <c r="A12" s="143" t="s">
        <v>32</v>
      </c>
      <c r="B12" s="143" t="s">
        <v>33</v>
      </c>
      <c r="C12" s="141" t="s">
        <v>34</v>
      </c>
      <c r="D12" s="147"/>
      <c r="E12" s="147"/>
      <c r="F12" s="148"/>
    </row>
    <row r="13" spans="1:6" ht="12.75">
      <c r="A13" s="145"/>
      <c r="B13" s="145"/>
      <c r="C13" s="141" t="s">
        <v>35</v>
      </c>
      <c r="D13" s="141" t="s">
        <v>36</v>
      </c>
      <c r="E13" s="141" t="s">
        <v>37</v>
      </c>
      <c r="F13" s="143" t="s">
        <v>38</v>
      </c>
    </row>
    <row r="14" spans="1:6" ht="12.75">
      <c r="A14" s="146"/>
      <c r="B14" s="146"/>
      <c r="C14" s="142"/>
      <c r="D14" s="142"/>
      <c r="E14" s="142"/>
      <c r="F14" s="144"/>
    </row>
    <row r="15" spans="1:6" ht="12.75">
      <c r="A15" s="5">
        <v>10000000</v>
      </c>
      <c r="B15" s="6" t="s">
        <v>74</v>
      </c>
      <c r="C15" s="22">
        <f>C16</f>
        <v>121800</v>
      </c>
      <c r="D15" s="22">
        <f>D16</f>
        <v>93212.54</v>
      </c>
      <c r="E15" s="15">
        <f aca="true" t="shared" si="0" ref="E15:E44">+D15-C15</f>
        <v>-28587.460000000006</v>
      </c>
      <c r="F15" s="17">
        <f aca="true" t="shared" si="1" ref="F15:F20">+D15/C15*100</f>
        <v>76.52917898193759</v>
      </c>
    </row>
    <row r="16" spans="1:6" ht="12.75">
      <c r="A16" s="7">
        <v>19000000</v>
      </c>
      <c r="B16" s="8" t="s">
        <v>58</v>
      </c>
      <c r="C16" s="23">
        <f>C17</f>
        <v>121800</v>
      </c>
      <c r="D16" s="23">
        <f>D17</f>
        <v>93212.54</v>
      </c>
      <c r="E16" s="15">
        <f t="shared" si="0"/>
        <v>-28587.460000000006</v>
      </c>
      <c r="F16" s="17">
        <f t="shared" si="1"/>
        <v>76.52917898193759</v>
      </c>
    </row>
    <row r="17" spans="1:6" ht="12.75">
      <c r="A17" s="7">
        <v>19010000</v>
      </c>
      <c r="B17" s="8" t="s">
        <v>20</v>
      </c>
      <c r="C17" s="23">
        <f>SUM(C18:C19)</f>
        <v>121800</v>
      </c>
      <c r="D17" s="23">
        <f>SUM(D18:D19)</f>
        <v>93212.54</v>
      </c>
      <c r="E17" s="15">
        <f t="shared" si="0"/>
        <v>-28587.460000000006</v>
      </c>
      <c r="F17" s="17">
        <f t="shared" si="1"/>
        <v>76.52917898193759</v>
      </c>
    </row>
    <row r="18" spans="1:6" ht="51">
      <c r="A18" s="91">
        <v>19010100</v>
      </c>
      <c r="B18" s="90" t="s">
        <v>299</v>
      </c>
      <c r="C18" s="24">
        <v>4700</v>
      </c>
      <c r="D18" s="24">
        <v>3860.17</v>
      </c>
      <c r="E18" s="16">
        <f t="shared" si="0"/>
        <v>-839.8299999999999</v>
      </c>
      <c r="F18" s="18">
        <f t="shared" si="1"/>
        <v>82.13127659574468</v>
      </c>
    </row>
    <row r="19" spans="1:6" ht="38.25">
      <c r="A19" s="91">
        <v>19010300</v>
      </c>
      <c r="B19" s="90" t="s">
        <v>42</v>
      </c>
      <c r="C19" s="24">
        <v>117100</v>
      </c>
      <c r="D19" s="24">
        <v>89352.37</v>
      </c>
      <c r="E19" s="16">
        <f t="shared" si="0"/>
        <v>-27747.630000000005</v>
      </c>
      <c r="F19" s="18">
        <f t="shared" si="1"/>
        <v>76.30432963279247</v>
      </c>
    </row>
    <row r="20" spans="1:6" ht="12.75">
      <c r="A20" s="5">
        <v>20000000</v>
      </c>
      <c r="B20" s="6" t="s">
        <v>21</v>
      </c>
      <c r="C20" s="22">
        <f>C21+C26</f>
        <v>4734300</v>
      </c>
      <c r="D20" s="22">
        <f>D21+D26</f>
        <v>3912092.7700000005</v>
      </c>
      <c r="E20" s="15">
        <f t="shared" si="0"/>
        <v>-822207.2299999995</v>
      </c>
      <c r="F20" s="17">
        <f t="shared" si="1"/>
        <v>82.63297150581924</v>
      </c>
    </row>
    <row r="21" spans="1:6" ht="12.75">
      <c r="A21" s="5">
        <v>24000000</v>
      </c>
      <c r="B21" s="6" t="s">
        <v>64</v>
      </c>
      <c r="C21" s="23">
        <f>C22+C25</f>
        <v>0</v>
      </c>
      <c r="D21" s="23">
        <f>D22+D25</f>
        <v>57020.33</v>
      </c>
      <c r="E21" s="15">
        <f t="shared" si="0"/>
        <v>57020.33</v>
      </c>
      <c r="F21" s="17">
        <v>0</v>
      </c>
    </row>
    <row r="22" spans="1:6" ht="12.75">
      <c r="A22" s="5">
        <v>24060000</v>
      </c>
      <c r="B22" s="6" t="s">
        <v>59</v>
      </c>
      <c r="C22" s="27">
        <f>+C23+C24</f>
        <v>0</v>
      </c>
      <c r="D22" s="27">
        <f>+D23+D24</f>
        <v>6859.9</v>
      </c>
      <c r="E22" s="15">
        <f t="shared" si="0"/>
        <v>6859.9</v>
      </c>
      <c r="F22" s="17">
        <v>0</v>
      </c>
    </row>
    <row r="23" spans="1:6" ht="25.5">
      <c r="A23" s="92">
        <v>24061600</v>
      </c>
      <c r="B23" s="90" t="s">
        <v>326</v>
      </c>
      <c r="C23" s="26">
        <v>0</v>
      </c>
      <c r="D23" s="26">
        <v>2243.98</v>
      </c>
      <c r="E23" s="16">
        <f t="shared" si="0"/>
        <v>2243.98</v>
      </c>
      <c r="F23" s="18">
        <v>0</v>
      </c>
    </row>
    <row r="24" spans="1:6" ht="38.25">
      <c r="A24" s="92">
        <v>24062100</v>
      </c>
      <c r="B24" s="90" t="s">
        <v>300</v>
      </c>
      <c r="C24" s="26">
        <v>0</v>
      </c>
      <c r="D24" s="26">
        <v>4615.92</v>
      </c>
      <c r="E24" s="16">
        <f t="shared" si="0"/>
        <v>4615.92</v>
      </c>
      <c r="F24" s="18">
        <v>0</v>
      </c>
    </row>
    <row r="25" spans="1:6" ht="25.5">
      <c r="A25" s="5">
        <v>24170000</v>
      </c>
      <c r="B25" s="30" t="s">
        <v>76</v>
      </c>
      <c r="C25" s="27">
        <v>0</v>
      </c>
      <c r="D25" s="27">
        <v>50160.43</v>
      </c>
      <c r="E25" s="15">
        <f t="shared" si="0"/>
        <v>50160.43</v>
      </c>
      <c r="F25" s="17">
        <v>0</v>
      </c>
    </row>
    <row r="26" spans="1:6" ht="12.75">
      <c r="A26" s="5">
        <v>25000000</v>
      </c>
      <c r="B26" s="6" t="s">
        <v>43</v>
      </c>
      <c r="C26" s="27">
        <f>C27+C32</f>
        <v>4734300</v>
      </c>
      <c r="D26" s="27">
        <f>D27+D32</f>
        <v>3855072.4400000004</v>
      </c>
      <c r="E26" s="15">
        <f t="shared" si="0"/>
        <v>-879227.5599999996</v>
      </c>
      <c r="F26" s="17">
        <f>+D26/C26*100</f>
        <v>81.42856261749361</v>
      </c>
    </row>
    <row r="27" spans="1:6" ht="25.5">
      <c r="A27" s="5">
        <v>25010000</v>
      </c>
      <c r="B27" s="6" t="s">
        <v>26</v>
      </c>
      <c r="C27" s="27">
        <f>C28+C31+C30</f>
        <v>4734300</v>
      </c>
      <c r="D27" s="27">
        <f>D28+D31+D30+D29</f>
        <v>2961128.1300000004</v>
      </c>
      <c r="E27" s="15">
        <f t="shared" si="0"/>
        <v>-1773171.8699999996</v>
      </c>
      <c r="F27" s="17">
        <f>+D27/C27*100</f>
        <v>62.5462714656866</v>
      </c>
    </row>
    <row r="28" spans="1:6" ht="25.5">
      <c r="A28" s="3">
        <v>25010100</v>
      </c>
      <c r="B28" s="2" t="s">
        <v>45</v>
      </c>
      <c r="C28" s="26">
        <v>4364100</v>
      </c>
      <c r="D28" s="26">
        <v>2763242.58</v>
      </c>
      <c r="E28" s="16">
        <f t="shared" si="0"/>
        <v>-1600857.42</v>
      </c>
      <c r="F28" s="18">
        <f>+D28/C28*100</f>
        <v>63.317581631951604</v>
      </c>
    </row>
    <row r="29" spans="1:6" ht="25.5">
      <c r="A29" s="3">
        <v>25010200</v>
      </c>
      <c r="B29" s="29" t="s">
        <v>91</v>
      </c>
      <c r="C29" s="26">
        <v>0</v>
      </c>
      <c r="D29" s="26">
        <v>17488.77</v>
      </c>
      <c r="E29" s="16">
        <f t="shared" si="0"/>
        <v>17488.77</v>
      </c>
      <c r="F29" s="18">
        <v>0</v>
      </c>
    </row>
    <row r="30" spans="1:6" ht="12.75">
      <c r="A30" s="28">
        <v>25010300</v>
      </c>
      <c r="B30" s="29" t="s">
        <v>82</v>
      </c>
      <c r="C30" s="26">
        <v>370200</v>
      </c>
      <c r="D30" s="26">
        <v>175471.83</v>
      </c>
      <c r="E30" s="16">
        <f t="shared" si="0"/>
        <v>-194728.17</v>
      </c>
      <c r="F30" s="18">
        <f>+D30/C30*100</f>
        <v>47.39919773095624</v>
      </c>
    </row>
    <row r="31" spans="1:6" ht="25.5">
      <c r="A31" s="3">
        <v>25010400</v>
      </c>
      <c r="B31" s="2" t="s">
        <v>46</v>
      </c>
      <c r="C31" s="26">
        <v>0</v>
      </c>
      <c r="D31" s="26">
        <v>4924.95</v>
      </c>
      <c r="E31" s="16">
        <f t="shared" si="0"/>
        <v>4924.95</v>
      </c>
      <c r="F31" s="18">
        <v>0</v>
      </c>
    </row>
    <row r="32" spans="1:6" ht="12.75">
      <c r="A32" s="5">
        <v>25020000</v>
      </c>
      <c r="B32" s="6" t="s">
        <v>65</v>
      </c>
      <c r="C32" s="27">
        <f>C33+C34</f>
        <v>0</v>
      </c>
      <c r="D32" s="27">
        <f>D33+D34</f>
        <v>893944.31</v>
      </c>
      <c r="E32" s="15">
        <f t="shared" si="0"/>
        <v>893944.31</v>
      </c>
      <c r="F32" s="17">
        <v>0</v>
      </c>
    </row>
    <row r="33" spans="1:6" ht="12.75">
      <c r="A33" s="3">
        <v>25020100</v>
      </c>
      <c r="B33" s="2" t="s">
        <v>44</v>
      </c>
      <c r="C33" s="26">
        <v>0</v>
      </c>
      <c r="D33" s="26">
        <v>859129.8</v>
      </c>
      <c r="E33" s="16">
        <f t="shared" si="0"/>
        <v>859129.8</v>
      </c>
      <c r="F33" s="18">
        <v>0</v>
      </c>
    </row>
    <row r="34" spans="1:6" ht="63.75">
      <c r="A34" s="3">
        <v>25020200</v>
      </c>
      <c r="B34" s="29" t="s">
        <v>327</v>
      </c>
      <c r="C34" s="26">
        <v>0</v>
      </c>
      <c r="D34" s="26">
        <v>34814.51</v>
      </c>
      <c r="E34" s="16">
        <f t="shared" si="0"/>
        <v>34814.51</v>
      </c>
      <c r="F34" s="18">
        <v>0</v>
      </c>
    </row>
    <row r="35" spans="1:6" ht="12.75">
      <c r="A35" s="5">
        <v>30000000</v>
      </c>
      <c r="B35" s="6" t="s">
        <v>68</v>
      </c>
      <c r="C35" s="27">
        <f aca="true" t="shared" si="2" ref="C35:D37">C36</f>
        <v>4000</v>
      </c>
      <c r="D35" s="27">
        <f t="shared" si="2"/>
        <v>175443.86</v>
      </c>
      <c r="E35" s="15">
        <f t="shared" si="0"/>
        <v>171443.86</v>
      </c>
      <c r="F35" s="17">
        <v>0</v>
      </c>
    </row>
    <row r="36" spans="1:6" ht="12.75">
      <c r="A36" s="5">
        <v>33000000</v>
      </c>
      <c r="B36" s="30" t="s">
        <v>69</v>
      </c>
      <c r="C36" s="27">
        <f t="shared" si="2"/>
        <v>4000</v>
      </c>
      <c r="D36" s="27">
        <f t="shared" si="2"/>
        <v>175443.86</v>
      </c>
      <c r="E36" s="15">
        <f t="shared" si="0"/>
        <v>171443.86</v>
      </c>
      <c r="F36" s="17">
        <v>0</v>
      </c>
    </row>
    <row r="37" spans="1:6" ht="12.75">
      <c r="A37" s="5">
        <v>33010000</v>
      </c>
      <c r="B37" s="104" t="s">
        <v>67</v>
      </c>
      <c r="C37" s="27">
        <f t="shared" si="2"/>
        <v>4000</v>
      </c>
      <c r="D37" s="27">
        <f t="shared" si="2"/>
        <v>175443.86</v>
      </c>
      <c r="E37" s="15">
        <f t="shared" si="0"/>
        <v>171443.86</v>
      </c>
      <c r="F37" s="17">
        <v>0</v>
      </c>
    </row>
    <row r="38" spans="1:6" ht="51">
      <c r="A38" s="92">
        <v>33010100</v>
      </c>
      <c r="B38" s="105" t="s">
        <v>301</v>
      </c>
      <c r="C38" s="26">
        <v>4000</v>
      </c>
      <c r="D38" s="26">
        <v>175443.86</v>
      </c>
      <c r="E38" s="16">
        <f t="shared" si="0"/>
        <v>171443.86</v>
      </c>
      <c r="F38" s="18">
        <f>+D38/C38*100</f>
        <v>4386.0965</v>
      </c>
    </row>
    <row r="39" spans="1:6" ht="12.75">
      <c r="A39" s="5">
        <v>50000000</v>
      </c>
      <c r="B39" s="6" t="s">
        <v>27</v>
      </c>
      <c r="C39" s="27">
        <f>C40</f>
        <v>7000</v>
      </c>
      <c r="D39" s="27">
        <f>D40</f>
        <v>49263.02</v>
      </c>
      <c r="E39" s="15">
        <f t="shared" si="0"/>
        <v>42263.02</v>
      </c>
      <c r="F39" s="31">
        <f aca="true" t="shared" si="3" ref="F39:F45">+D39/C39*100</f>
        <v>703.7574285714286</v>
      </c>
    </row>
    <row r="40" spans="1:6" ht="38.25">
      <c r="A40" s="106">
        <v>50110000</v>
      </c>
      <c r="B40" s="107" t="s">
        <v>66</v>
      </c>
      <c r="C40" s="24">
        <v>7000</v>
      </c>
      <c r="D40" s="24">
        <v>49263.02</v>
      </c>
      <c r="E40" s="33">
        <f t="shared" si="0"/>
        <v>42263.02</v>
      </c>
      <c r="F40" s="32">
        <f t="shared" si="3"/>
        <v>703.7574285714286</v>
      </c>
    </row>
    <row r="41" spans="1:6" ht="12.75">
      <c r="A41" s="108"/>
      <c r="B41" s="108" t="s">
        <v>92</v>
      </c>
      <c r="C41" s="109">
        <f>C15+C20+C35+C39</f>
        <v>4867100</v>
      </c>
      <c r="D41" s="81">
        <f>D15+D20+D35+D39</f>
        <v>4230012.19</v>
      </c>
      <c r="E41" s="82">
        <f t="shared" si="0"/>
        <v>-637087.8099999996</v>
      </c>
      <c r="F41" s="83">
        <f t="shared" si="3"/>
        <v>86.91032010848349</v>
      </c>
    </row>
    <row r="42" spans="1:6" ht="12.75">
      <c r="A42" s="94">
        <v>41050000</v>
      </c>
      <c r="B42" s="37" t="s">
        <v>90</v>
      </c>
      <c r="C42" s="95">
        <f>+C43+C44</f>
        <v>4165400</v>
      </c>
      <c r="D42" s="95">
        <f>+D43+D44</f>
        <v>3665400</v>
      </c>
      <c r="E42" s="34">
        <f t="shared" si="0"/>
        <v>-500000</v>
      </c>
      <c r="F42" s="31">
        <f t="shared" si="3"/>
        <v>87.99635089067075</v>
      </c>
    </row>
    <row r="43" spans="1:8" ht="63.75">
      <c r="A43" s="96">
        <v>41052600</v>
      </c>
      <c r="B43" s="97" t="s">
        <v>328</v>
      </c>
      <c r="C43" s="98">
        <v>965400</v>
      </c>
      <c r="D43" s="98">
        <v>965400</v>
      </c>
      <c r="E43" s="33">
        <f t="shared" si="0"/>
        <v>0</v>
      </c>
      <c r="F43" s="32">
        <f t="shared" si="3"/>
        <v>100</v>
      </c>
      <c r="H43" s="110"/>
    </row>
    <row r="44" spans="1:6" ht="12.75">
      <c r="A44" s="1">
        <v>41053900</v>
      </c>
      <c r="B44" s="111" t="s">
        <v>89</v>
      </c>
      <c r="C44" s="25">
        <v>3200000</v>
      </c>
      <c r="D44" s="25">
        <v>2700000</v>
      </c>
      <c r="E44" s="33">
        <f t="shared" si="0"/>
        <v>-500000</v>
      </c>
      <c r="F44" s="32">
        <f t="shared" si="3"/>
        <v>84.375</v>
      </c>
    </row>
    <row r="45" spans="1:6" ht="14.25">
      <c r="A45" s="84"/>
      <c r="B45" s="85" t="s">
        <v>70</v>
      </c>
      <c r="C45" s="81">
        <f>+C41+C42</f>
        <v>9032500</v>
      </c>
      <c r="D45" s="81">
        <f>+D41+D42</f>
        <v>7895412.19</v>
      </c>
      <c r="E45" s="82">
        <f>+D45-C45</f>
        <v>-1137087.8099999996</v>
      </c>
      <c r="F45" s="83">
        <f t="shared" si="3"/>
        <v>87.4111507334625</v>
      </c>
    </row>
    <row r="46" ht="12.75">
      <c r="H46" s="110"/>
    </row>
    <row r="47" spans="1:12" ht="16.5">
      <c r="A47" s="149" t="s">
        <v>94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6" ht="12.75">
      <c r="A48" s="140" t="s">
        <v>329</v>
      </c>
      <c r="B48" s="137" t="s">
        <v>330</v>
      </c>
      <c r="C48" s="139" t="s">
        <v>331</v>
      </c>
      <c r="D48" s="139" t="s">
        <v>332</v>
      </c>
      <c r="E48" s="131" t="s">
        <v>37</v>
      </c>
      <c r="F48" s="131" t="s">
        <v>38</v>
      </c>
    </row>
    <row r="49" spans="1:6" ht="54" customHeight="1">
      <c r="A49" s="140"/>
      <c r="B49" s="138"/>
      <c r="C49" s="139"/>
      <c r="D49" s="139"/>
      <c r="E49" s="131"/>
      <c r="F49" s="131"/>
    </row>
    <row r="50" spans="1:6" ht="12.75">
      <c r="A50" s="112" t="s">
        <v>95</v>
      </c>
      <c r="B50" s="39">
        <v>2</v>
      </c>
      <c r="C50" s="113">
        <v>3</v>
      </c>
      <c r="D50" s="40">
        <v>4</v>
      </c>
      <c r="E50" s="38">
        <v>5</v>
      </c>
      <c r="F50" s="38">
        <v>6</v>
      </c>
    </row>
    <row r="51" spans="1:6" ht="12.75">
      <c r="A51" s="75" t="s">
        <v>96</v>
      </c>
      <c r="B51" s="76" t="s">
        <v>97</v>
      </c>
      <c r="C51" s="77"/>
      <c r="D51" s="78"/>
      <c r="E51" s="100"/>
      <c r="F51" s="77"/>
    </row>
    <row r="52" spans="1:7" ht="51">
      <c r="A52" s="44" t="s">
        <v>98</v>
      </c>
      <c r="B52" s="36" t="s">
        <v>99</v>
      </c>
      <c r="C52" s="72">
        <v>410148</v>
      </c>
      <c r="D52" s="55">
        <v>277261.34</v>
      </c>
      <c r="E52" s="33">
        <f>+D52-C52</f>
        <v>-132886.65999999997</v>
      </c>
      <c r="F52" s="32">
        <f>+D52/C52*100</f>
        <v>67.60031500824093</v>
      </c>
      <c r="G52" s="110"/>
    </row>
    <row r="53" spans="1:7" ht="12.75">
      <c r="A53" s="87" t="s">
        <v>100</v>
      </c>
      <c r="B53" s="36" t="s">
        <v>101</v>
      </c>
      <c r="C53" s="72">
        <v>91490</v>
      </c>
      <c r="D53" s="55">
        <v>110390</v>
      </c>
      <c r="E53" s="33">
        <f>+D53-C53</f>
        <v>18900</v>
      </c>
      <c r="F53" s="32">
        <f aca="true" t="shared" si="4" ref="F53:F108">+D53/C53*100</f>
        <v>120.65799540933435</v>
      </c>
      <c r="G53" s="110"/>
    </row>
    <row r="54" spans="1:6" ht="12.75">
      <c r="A54" s="44" t="s">
        <v>102</v>
      </c>
      <c r="B54" s="36" t="s">
        <v>103</v>
      </c>
      <c r="C54" s="72">
        <v>681202</v>
      </c>
      <c r="D54" s="55">
        <v>605864.4</v>
      </c>
      <c r="E54" s="33">
        <f aca="true" t="shared" si="5" ref="E54:E108">+D54-C54</f>
        <v>-75337.59999999998</v>
      </c>
      <c r="F54" s="32">
        <f t="shared" si="4"/>
        <v>88.94049048593516</v>
      </c>
    </row>
    <row r="55" spans="1:6" ht="25.5">
      <c r="A55" s="44" t="s">
        <v>104</v>
      </c>
      <c r="B55" s="36" t="s">
        <v>105</v>
      </c>
      <c r="C55" s="72">
        <v>200000</v>
      </c>
      <c r="D55" s="55"/>
      <c r="E55" s="33"/>
      <c r="F55" s="32"/>
    </row>
    <row r="56" spans="1:6" ht="30" customHeight="1">
      <c r="A56" s="87" t="s">
        <v>118</v>
      </c>
      <c r="B56" s="36" t="s">
        <v>119</v>
      </c>
      <c r="C56" s="72"/>
      <c r="D56" s="55">
        <v>25000</v>
      </c>
      <c r="E56" s="33"/>
      <c r="F56" s="32"/>
    </row>
    <row r="57" spans="1:6" ht="12.75">
      <c r="A57" s="44" t="s">
        <v>304</v>
      </c>
      <c r="B57" s="36" t="s">
        <v>305</v>
      </c>
      <c r="C57" s="72">
        <v>269825</v>
      </c>
      <c r="D57" s="55">
        <v>179175.32</v>
      </c>
      <c r="E57" s="33">
        <f>+D57-C57</f>
        <v>-90649.68</v>
      </c>
      <c r="F57" s="32">
        <f>+D57/C57*100</f>
        <v>66.40426943389234</v>
      </c>
    </row>
    <row r="58" spans="1:6" ht="12.75">
      <c r="A58" s="44" t="s">
        <v>122</v>
      </c>
      <c r="B58" s="36" t="s">
        <v>123</v>
      </c>
      <c r="C58" s="55">
        <v>2128212</v>
      </c>
      <c r="D58" s="55">
        <v>1829774.83</v>
      </c>
      <c r="E58" s="33">
        <f t="shared" si="5"/>
        <v>-298437.1699999999</v>
      </c>
      <c r="F58" s="32">
        <f t="shared" si="4"/>
        <v>85.9770939173353</v>
      </c>
    </row>
    <row r="59" spans="1:6" ht="25.5">
      <c r="A59" s="44" t="s">
        <v>247</v>
      </c>
      <c r="B59" s="36" t="s">
        <v>248</v>
      </c>
      <c r="C59" s="55">
        <v>268857</v>
      </c>
      <c r="D59" s="55">
        <v>9600</v>
      </c>
      <c r="E59" s="33">
        <f t="shared" si="5"/>
        <v>-259257</v>
      </c>
      <c r="F59" s="32">
        <f t="shared" si="4"/>
        <v>3.5706713978062687</v>
      </c>
    </row>
    <row r="60" spans="1:6" ht="25.5">
      <c r="A60" s="44" t="s">
        <v>128</v>
      </c>
      <c r="B60" s="36" t="s">
        <v>129</v>
      </c>
      <c r="C60" s="25">
        <v>381578</v>
      </c>
      <c r="D60" s="55">
        <v>357777</v>
      </c>
      <c r="E60" s="33">
        <f t="shared" si="5"/>
        <v>-23801</v>
      </c>
      <c r="F60" s="32">
        <f t="shared" si="4"/>
        <v>93.76248106547023</v>
      </c>
    </row>
    <row r="61" spans="1:6" ht="25.5">
      <c r="A61" s="44" t="s">
        <v>306</v>
      </c>
      <c r="B61" s="101" t="s">
        <v>307</v>
      </c>
      <c r="C61" s="65">
        <v>965400</v>
      </c>
      <c r="D61" s="55">
        <v>965400</v>
      </c>
      <c r="E61" s="33">
        <f>+D61-C61</f>
        <v>0</v>
      </c>
      <c r="F61" s="32">
        <f>+D61/C61*100</f>
        <v>100</v>
      </c>
    </row>
    <row r="62" spans="1:6" ht="25.5">
      <c r="A62" s="44" t="s">
        <v>308</v>
      </c>
      <c r="B62" s="36" t="s">
        <v>309</v>
      </c>
      <c r="C62" s="25">
        <v>4000</v>
      </c>
      <c r="D62" s="55">
        <v>4000</v>
      </c>
      <c r="E62" s="33">
        <f>+D62-C62</f>
        <v>0</v>
      </c>
      <c r="F62" s="32">
        <f>+D62/C62*100</f>
        <v>100</v>
      </c>
    </row>
    <row r="63" spans="1:6" ht="12.75">
      <c r="A63" s="44" t="s">
        <v>310</v>
      </c>
      <c r="B63" s="102" t="s">
        <v>311</v>
      </c>
      <c r="C63" s="65">
        <v>1446717</v>
      </c>
      <c r="D63" s="55">
        <v>695972.49</v>
      </c>
      <c r="E63" s="33">
        <f>+D63-C63</f>
        <v>-750744.51</v>
      </c>
      <c r="F63" s="32">
        <f>+D63/C63*100</f>
        <v>48.10702369571934</v>
      </c>
    </row>
    <row r="64" spans="1:6" ht="63.75">
      <c r="A64" s="44" t="s">
        <v>249</v>
      </c>
      <c r="B64" s="36" t="s">
        <v>250</v>
      </c>
      <c r="C64" s="55">
        <v>274217</v>
      </c>
      <c r="D64" s="55">
        <v>208456.38</v>
      </c>
      <c r="E64" s="33">
        <f t="shared" si="5"/>
        <v>-65760.62</v>
      </c>
      <c r="F64" s="32">
        <f t="shared" si="4"/>
        <v>76.01876615964729</v>
      </c>
    </row>
    <row r="65" spans="1:6" ht="12.75">
      <c r="A65" s="44" t="s">
        <v>251</v>
      </c>
      <c r="B65" s="36" t="s">
        <v>252</v>
      </c>
      <c r="C65" s="55">
        <v>121800</v>
      </c>
      <c r="D65" s="55">
        <v>23094</v>
      </c>
      <c r="E65" s="33">
        <f t="shared" si="5"/>
        <v>-98706</v>
      </c>
      <c r="F65" s="32">
        <f t="shared" si="4"/>
        <v>18.960591133004925</v>
      </c>
    </row>
    <row r="66" spans="1:6" ht="25.5">
      <c r="A66" s="44" t="s">
        <v>136</v>
      </c>
      <c r="B66" s="36" t="s">
        <v>137</v>
      </c>
      <c r="C66" s="55">
        <v>88400</v>
      </c>
      <c r="D66" s="55">
        <v>85000</v>
      </c>
      <c r="E66" s="33">
        <f t="shared" si="5"/>
        <v>-3400</v>
      </c>
      <c r="F66" s="32">
        <f t="shared" si="4"/>
        <v>96.15384615384616</v>
      </c>
    </row>
    <row r="67" spans="1:6" ht="13.5">
      <c r="A67" s="64"/>
      <c r="B67" s="48" t="s">
        <v>138</v>
      </c>
      <c r="C67" s="49">
        <f>SUM(C52:C66)</f>
        <v>7331846</v>
      </c>
      <c r="D67" s="50">
        <f>SUM(D52:D66)</f>
        <v>5376765.760000001</v>
      </c>
      <c r="E67" s="34">
        <f t="shared" si="5"/>
        <v>-1955080.2399999993</v>
      </c>
      <c r="F67" s="31">
        <f t="shared" si="4"/>
        <v>73.33440664192892</v>
      </c>
    </row>
    <row r="68" spans="1:6" ht="25.5">
      <c r="A68" s="75" t="s">
        <v>139</v>
      </c>
      <c r="B68" s="79" t="s">
        <v>253</v>
      </c>
      <c r="C68" s="78"/>
      <c r="D68" s="78"/>
      <c r="E68" s="73"/>
      <c r="F68" s="74"/>
    </row>
    <row r="69" spans="1:6" ht="25.5">
      <c r="A69" s="58" t="s">
        <v>141</v>
      </c>
      <c r="B69" s="103" t="s">
        <v>312</v>
      </c>
      <c r="C69" s="88">
        <v>15820</v>
      </c>
      <c r="D69" s="88"/>
      <c r="E69" s="33">
        <f>+D69-C69</f>
        <v>-15820</v>
      </c>
      <c r="F69" s="32">
        <f t="shared" si="4"/>
        <v>0</v>
      </c>
    </row>
    <row r="70" spans="1:6" ht="12.75">
      <c r="A70" s="58" t="s">
        <v>143</v>
      </c>
      <c r="B70" s="36" t="s">
        <v>144</v>
      </c>
      <c r="C70" s="25">
        <f>4058000+54000</f>
        <v>4112000</v>
      </c>
      <c r="D70" s="55">
        <v>1870708.44</v>
      </c>
      <c r="E70" s="33">
        <f t="shared" si="5"/>
        <v>-2241291.56</v>
      </c>
      <c r="F70" s="32">
        <f t="shared" si="4"/>
        <v>45.49388229571984</v>
      </c>
    </row>
    <row r="71" spans="1:6" ht="51">
      <c r="A71" s="58" t="s">
        <v>145</v>
      </c>
      <c r="B71" s="36" t="s">
        <v>146</v>
      </c>
      <c r="C71" s="25">
        <f>897087+56001+59735+780000+472149</f>
        <v>2264972</v>
      </c>
      <c r="D71" s="55">
        <v>1669869.15</v>
      </c>
      <c r="E71" s="33">
        <f t="shared" si="5"/>
        <v>-595102.8500000001</v>
      </c>
      <c r="F71" s="32">
        <f t="shared" si="4"/>
        <v>73.72581868561731</v>
      </c>
    </row>
    <row r="72" spans="1:6" ht="25.5">
      <c r="A72" s="58" t="s">
        <v>147</v>
      </c>
      <c r="B72" s="36" t="s">
        <v>148</v>
      </c>
      <c r="C72" s="25">
        <v>281400</v>
      </c>
      <c r="D72" s="55">
        <v>96266.16</v>
      </c>
      <c r="E72" s="33">
        <f t="shared" si="5"/>
        <v>-185133.84</v>
      </c>
      <c r="F72" s="32">
        <f t="shared" si="4"/>
        <v>34.20972281449893</v>
      </c>
    </row>
    <row r="73" spans="1:6" ht="12.75">
      <c r="A73" s="58" t="s">
        <v>149</v>
      </c>
      <c r="B73" s="36" t="s">
        <v>150</v>
      </c>
      <c r="C73" s="25">
        <v>24500</v>
      </c>
      <c r="D73" s="55">
        <v>103239.85</v>
      </c>
      <c r="E73" s="33">
        <f t="shared" si="5"/>
        <v>78739.85</v>
      </c>
      <c r="F73" s="32">
        <v>0</v>
      </c>
    </row>
    <row r="74" spans="1:6" ht="12.75">
      <c r="A74" s="58" t="s">
        <v>151</v>
      </c>
      <c r="B74" s="36" t="s">
        <v>152</v>
      </c>
      <c r="C74" s="25">
        <v>16800</v>
      </c>
      <c r="D74" s="55"/>
      <c r="E74" s="33">
        <f t="shared" si="5"/>
        <v>-16800</v>
      </c>
      <c r="F74" s="32">
        <f t="shared" si="4"/>
        <v>0</v>
      </c>
    </row>
    <row r="75" spans="1:6" ht="12.75">
      <c r="A75" s="58" t="s">
        <v>313</v>
      </c>
      <c r="B75" s="36" t="s">
        <v>314</v>
      </c>
      <c r="C75" s="25">
        <v>17380</v>
      </c>
      <c r="D75" s="55">
        <v>140150</v>
      </c>
      <c r="E75" s="33">
        <f>+D75-C75</f>
        <v>122770</v>
      </c>
      <c r="F75" s="31">
        <f>+D75/C75*100</f>
        <v>806.3866513233602</v>
      </c>
    </row>
    <row r="76" spans="1:6" ht="12.75">
      <c r="A76" s="58" t="s">
        <v>275</v>
      </c>
      <c r="B76" s="36" t="s">
        <v>260</v>
      </c>
      <c r="C76" s="25">
        <v>62808</v>
      </c>
      <c r="D76" s="55">
        <v>38360.62</v>
      </c>
      <c r="E76" s="33">
        <f>+D76-C76</f>
        <v>-24447.379999999997</v>
      </c>
      <c r="F76" s="32">
        <f>+D76/C76*100</f>
        <v>61.07600942555089</v>
      </c>
    </row>
    <row r="77" spans="1:6" ht="13.5">
      <c r="A77" s="44"/>
      <c r="B77" s="48" t="s">
        <v>138</v>
      </c>
      <c r="C77" s="63">
        <f>SUM(C69:C76)</f>
        <v>6795680</v>
      </c>
      <c r="D77" s="63">
        <f>SUM(D70:D76)</f>
        <v>3918594.22</v>
      </c>
      <c r="E77" s="33">
        <f t="shared" si="5"/>
        <v>-2877085.78</v>
      </c>
      <c r="F77" s="32">
        <f t="shared" si="4"/>
        <v>57.663018564735246</v>
      </c>
    </row>
    <row r="78" spans="1:6" ht="25.5">
      <c r="A78" s="75" t="s">
        <v>155</v>
      </c>
      <c r="B78" s="79" t="s">
        <v>254</v>
      </c>
      <c r="C78" s="78"/>
      <c r="D78" s="80"/>
      <c r="E78" s="73"/>
      <c r="F78" s="74"/>
    </row>
    <row r="79" spans="1:6" ht="25.5">
      <c r="A79" s="58" t="s">
        <v>157</v>
      </c>
      <c r="B79" s="103" t="s">
        <v>312</v>
      </c>
      <c r="C79" s="88">
        <v>68600</v>
      </c>
      <c r="D79" s="89">
        <v>68600</v>
      </c>
      <c r="E79" s="33">
        <f>+D79-C79</f>
        <v>0</v>
      </c>
      <c r="F79" s="32">
        <f t="shared" si="4"/>
        <v>100</v>
      </c>
    </row>
    <row r="80" spans="1:6" ht="38.25">
      <c r="A80" s="58" t="s">
        <v>198</v>
      </c>
      <c r="B80" s="36" t="s">
        <v>199</v>
      </c>
      <c r="C80" s="25">
        <v>97400</v>
      </c>
      <c r="D80" s="55">
        <v>462166.16</v>
      </c>
      <c r="E80" s="33">
        <f t="shared" si="5"/>
        <v>364766.16</v>
      </c>
      <c r="F80" s="31">
        <f t="shared" si="4"/>
        <v>474.50324435318277</v>
      </c>
    </row>
    <row r="81" spans="1:6" ht="25.5">
      <c r="A81" s="58" t="s">
        <v>200</v>
      </c>
      <c r="B81" s="36" t="s">
        <v>201</v>
      </c>
      <c r="C81" s="25">
        <v>28000</v>
      </c>
      <c r="D81" s="55">
        <v>37034.46</v>
      </c>
      <c r="E81" s="33">
        <f>+D81-C81</f>
        <v>9034.46</v>
      </c>
      <c r="F81" s="32">
        <f>+D81/C81*100</f>
        <v>132.26592857142856</v>
      </c>
    </row>
    <row r="82" spans="1:6" ht="12.75">
      <c r="A82" s="58" t="s">
        <v>315</v>
      </c>
      <c r="B82" s="36" t="s">
        <v>316</v>
      </c>
      <c r="C82" s="25"/>
      <c r="D82" s="55">
        <v>23824.51</v>
      </c>
      <c r="E82" s="33">
        <f t="shared" si="5"/>
        <v>23824.51</v>
      </c>
      <c r="F82" s="32">
        <v>0</v>
      </c>
    </row>
    <row r="83" spans="1:6" ht="51">
      <c r="A83" s="58" t="s">
        <v>344</v>
      </c>
      <c r="B83" s="36" t="s">
        <v>345</v>
      </c>
      <c r="C83" s="25">
        <v>1414096</v>
      </c>
      <c r="D83" s="55"/>
      <c r="E83" s="33"/>
      <c r="F83" s="32"/>
    </row>
    <row r="84" spans="1:6" ht="13.5">
      <c r="A84" s="44"/>
      <c r="B84" s="48" t="s">
        <v>138</v>
      </c>
      <c r="C84" s="63">
        <f>SUM(C79:C83)</f>
        <v>1608096</v>
      </c>
      <c r="D84" s="63">
        <f>SUM(D79:D82)</f>
        <v>591625.1299999999</v>
      </c>
      <c r="E84" s="34">
        <f t="shared" si="5"/>
        <v>-1016470.8700000001</v>
      </c>
      <c r="F84" s="31">
        <f t="shared" si="4"/>
        <v>36.79041114460828</v>
      </c>
    </row>
    <row r="85" spans="1:6" ht="25.5">
      <c r="A85" s="76">
        <v>10</v>
      </c>
      <c r="B85" s="79" t="s">
        <v>255</v>
      </c>
      <c r="C85" s="78"/>
      <c r="D85" s="80"/>
      <c r="E85" s="73"/>
      <c r="F85" s="74"/>
    </row>
    <row r="86" spans="1:6" ht="25.5">
      <c r="A86" s="58" t="s">
        <v>214</v>
      </c>
      <c r="B86" s="103" t="s">
        <v>312</v>
      </c>
      <c r="C86" s="88">
        <v>25000</v>
      </c>
      <c r="D86" s="89"/>
      <c r="E86" s="33">
        <f>+D86-C86</f>
        <v>-25000</v>
      </c>
      <c r="F86" s="32">
        <f t="shared" si="4"/>
        <v>0</v>
      </c>
    </row>
    <row r="87" spans="1:6" ht="38.25">
      <c r="A87" s="58" t="s">
        <v>215</v>
      </c>
      <c r="B87" s="36" t="s">
        <v>216</v>
      </c>
      <c r="C87" s="25">
        <f>724200+79000</f>
        <v>803200</v>
      </c>
      <c r="D87" s="55">
        <v>489119.32</v>
      </c>
      <c r="E87" s="33">
        <f t="shared" si="5"/>
        <v>-314080.68</v>
      </c>
      <c r="F87" s="32">
        <f t="shared" si="4"/>
        <v>60.8963296812749</v>
      </c>
    </row>
    <row r="88" spans="1:6" ht="12.75">
      <c r="A88" s="58" t="s">
        <v>218</v>
      </c>
      <c r="B88" s="36" t="s">
        <v>219</v>
      </c>
      <c r="C88" s="25">
        <v>74586</v>
      </c>
      <c r="D88" s="55">
        <v>65448.72</v>
      </c>
      <c r="E88" s="33">
        <f t="shared" si="5"/>
        <v>-9137.279999999999</v>
      </c>
      <c r="F88" s="32">
        <f t="shared" si="4"/>
        <v>87.74933633657791</v>
      </c>
    </row>
    <row r="89" spans="1:6" ht="12.75">
      <c r="A89" s="58" t="s">
        <v>220</v>
      </c>
      <c r="B89" s="36" t="s">
        <v>221</v>
      </c>
      <c r="C89" s="25">
        <v>23000</v>
      </c>
      <c r="D89" s="55">
        <v>7777.11</v>
      </c>
      <c r="E89" s="33">
        <f t="shared" si="5"/>
        <v>-15222.89</v>
      </c>
      <c r="F89" s="32">
        <f t="shared" si="4"/>
        <v>33.81352173913043</v>
      </c>
    </row>
    <row r="90" spans="1:6" ht="25.5">
      <c r="A90" s="58" t="s">
        <v>222</v>
      </c>
      <c r="B90" s="36" t="s">
        <v>223</v>
      </c>
      <c r="C90" s="25">
        <v>254600</v>
      </c>
      <c r="D90" s="55">
        <v>88320.52</v>
      </c>
      <c r="E90" s="33">
        <f>+D90-C90</f>
        <v>-166279.47999999998</v>
      </c>
      <c r="F90" s="32">
        <f>+D90/C90*100</f>
        <v>34.689913589945014</v>
      </c>
    </row>
    <row r="91" spans="1:6" ht="25.5">
      <c r="A91" s="58" t="s">
        <v>224</v>
      </c>
      <c r="B91" s="36" t="s">
        <v>225</v>
      </c>
      <c r="C91" s="25">
        <v>9986</v>
      </c>
      <c r="D91" s="55"/>
      <c r="E91" s="33">
        <f t="shared" si="5"/>
        <v>-9986</v>
      </c>
      <c r="F91" s="32">
        <f t="shared" si="4"/>
        <v>0</v>
      </c>
    </row>
    <row r="92" spans="1:6" ht="13.5">
      <c r="A92" s="44"/>
      <c r="B92" s="48" t="s">
        <v>138</v>
      </c>
      <c r="C92" s="63">
        <f>SUM(C86:C91)</f>
        <v>1190372</v>
      </c>
      <c r="D92" s="63">
        <f>SUM(D87:D91)</f>
        <v>650665.67</v>
      </c>
      <c r="E92" s="34">
        <f t="shared" si="5"/>
        <v>-539706.33</v>
      </c>
      <c r="F92" s="31">
        <f t="shared" si="4"/>
        <v>54.66070018448015</v>
      </c>
    </row>
    <row r="93" spans="1:6" ht="25.5">
      <c r="A93" s="76">
        <v>15</v>
      </c>
      <c r="B93" s="79" t="s">
        <v>226</v>
      </c>
      <c r="C93" s="78"/>
      <c r="D93" s="80"/>
      <c r="E93" s="73"/>
      <c r="F93" s="74"/>
    </row>
    <row r="94" spans="1:6" ht="51">
      <c r="A94" s="58" t="s">
        <v>227</v>
      </c>
      <c r="B94" s="36" t="s">
        <v>99</v>
      </c>
      <c r="C94" s="25">
        <v>39570</v>
      </c>
      <c r="D94" s="55"/>
      <c r="E94" s="33">
        <f t="shared" si="5"/>
        <v>-39570</v>
      </c>
      <c r="F94" s="32">
        <f t="shared" si="4"/>
        <v>0</v>
      </c>
    </row>
    <row r="95" spans="1:6" ht="12.75">
      <c r="A95" s="58" t="s">
        <v>256</v>
      </c>
      <c r="B95" s="36" t="s">
        <v>144</v>
      </c>
      <c r="C95" s="25">
        <f>1403240+3890847+200000</f>
        <v>5494087</v>
      </c>
      <c r="D95" s="55">
        <v>700579.7</v>
      </c>
      <c r="E95" s="33">
        <f t="shared" si="5"/>
        <v>-4793507.3</v>
      </c>
      <c r="F95" s="32">
        <f t="shared" si="4"/>
        <v>12.751521772407317</v>
      </c>
    </row>
    <row r="96" spans="1:6" ht="51">
      <c r="A96" s="58" t="s">
        <v>257</v>
      </c>
      <c r="B96" s="36" t="s">
        <v>146</v>
      </c>
      <c r="C96" s="25">
        <f>1918063+200000</f>
        <v>2118063</v>
      </c>
      <c r="D96" s="55">
        <v>1856768.18</v>
      </c>
      <c r="E96" s="33">
        <f t="shared" si="5"/>
        <v>-261294.82000000007</v>
      </c>
      <c r="F96" s="32">
        <f t="shared" si="4"/>
        <v>87.66350103844881</v>
      </c>
    </row>
    <row r="97" spans="1:6" ht="25.5">
      <c r="A97" s="58" t="s">
        <v>258</v>
      </c>
      <c r="B97" s="36" t="s">
        <v>148</v>
      </c>
      <c r="C97" s="25">
        <v>6000000</v>
      </c>
      <c r="D97" s="55">
        <v>4735650.66</v>
      </c>
      <c r="E97" s="33">
        <f t="shared" si="5"/>
        <v>-1264349.3399999999</v>
      </c>
      <c r="F97" s="32">
        <f t="shared" si="4"/>
        <v>78.92751100000001</v>
      </c>
    </row>
    <row r="98" spans="1:6" ht="12.75">
      <c r="A98" s="58" t="s">
        <v>229</v>
      </c>
      <c r="B98" s="36" t="s">
        <v>103</v>
      </c>
      <c r="C98" s="25">
        <f>132868+3200000</f>
        <v>3332868</v>
      </c>
      <c r="D98" s="55">
        <v>2778711.58</v>
      </c>
      <c r="E98" s="33">
        <f t="shared" si="5"/>
        <v>-554156.4199999999</v>
      </c>
      <c r="F98" s="32">
        <f t="shared" si="4"/>
        <v>83.37298626888314</v>
      </c>
    </row>
    <row r="99" spans="1:6" ht="25.5">
      <c r="A99" s="58" t="s">
        <v>231</v>
      </c>
      <c r="B99" s="36" t="s">
        <v>317</v>
      </c>
      <c r="C99" s="25">
        <v>75058</v>
      </c>
      <c r="D99" s="55">
        <v>7680</v>
      </c>
      <c r="E99" s="33">
        <f t="shared" si="5"/>
        <v>-67378</v>
      </c>
      <c r="F99" s="32">
        <f t="shared" si="4"/>
        <v>10.232087185909563</v>
      </c>
    </row>
    <row r="100" spans="1:6" ht="12.75">
      <c r="A100" s="58" t="s">
        <v>232</v>
      </c>
      <c r="B100" s="36" t="s">
        <v>123</v>
      </c>
      <c r="C100" s="25">
        <f>764971+12100000</f>
        <v>12864971</v>
      </c>
      <c r="D100" s="55">
        <v>2294913.9</v>
      </c>
      <c r="E100" s="33">
        <f>+D100-C100</f>
        <v>-10570057.1</v>
      </c>
      <c r="F100" s="32">
        <f>+D100/C100*100</f>
        <v>17.83846928220825</v>
      </c>
    </row>
    <row r="101" spans="1:6" ht="12.75">
      <c r="A101" s="58" t="s">
        <v>259</v>
      </c>
      <c r="B101" s="36" t="s">
        <v>260</v>
      </c>
      <c r="C101" s="25">
        <v>94429</v>
      </c>
      <c r="D101" s="55">
        <v>92780.16</v>
      </c>
      <c r="E101" s="33">
        <f t="shared" si="5"/>
        <v>-1648.8399999999965</v>
      </c>
      <c r="F101" s="32">
        <f t="shared" si="4"/>
        <v>98.25388387042116</v>
      </c>
    </row>
    <row r="102" spans="1:6" ht="25.5">
      <c r="A102" s="58" t="s">
        <v>261</v>
      </c>
      <c r="B102" s="36" t="s">
        <v>248</v>
      </c>
      <c r="C102" s="25">
        <v>4964776</v>
      </c>
      <c r="D102" s="55">
        <v>4678466.01</v>
      </c>
      <c r="E102" s="33">
        <f t="shared" si="5"/>
        <v>-286309.9900000002</v>
      </c>
      <c r="F102" s="32">
        <f t="shared" si="4"/>
        <v>94.23317406465065</v>
      </c>
    </row>
    <row r="103" spans="1:6" ht="25.5">
      <c r="A103" s="58" t="s">
        <v>276</v>
      </c>
      <c r="B103" s="36" t="s">
        <v>129</v>
      </c>
      <c r="C103" s="25">
        <v>8761294</v>
      </c>
      <c r="D103" s="55">
        <v>4721106.21</v>
      </c>
      <c r="E103" s="33">
        <f>+D103-C103</f>
        <v>-4040187.79</v>
      </c>
      <c r="F103" s="32">
        <f t="shared" si="4"/>
        <v>53.88594664212844</v>
      </c>
    </row>
    <row r="104" spans="1:6" ht="13.5">
      <c r="A104" s="44"/>
      <c r="B104" s="48" t="s">
        <v>138</v>
      </c>
      <c r="C104" s="22">
        <f>SUM(C94:C103)</f>
        <v>43745116</v>
      </c>
      <c r="D104" s="22">
        <f>SUM(D94:D103)</f>
        <v>21866656.400000002</v>
      </c>
      <c r="E104" s="34">
        <f t="shared" si="5"/>
        <v>-21878459.599999998</v>
      </c>
      <c r="F104" s="31">
        <f t="shared" si="4"/>
        <v>49.98650912252696</v>
      </c>
    </row>
    <row r="105" spans="1:6" ht="12.75">
      <c r="A105" s="76">
        <v>31</v>
      </c>
      <c r="B105" s="79" t="s">
        <v>233</v>
      </c>
      <c r="C105" s="78"/>
      <c r="D105" s="80"/>
      <c r="E105" s="73"/>
      <c r="F105" s="74"/>
    </row>
    <row r="106" spans="1:6" ht="25.5">
      <c r="A106" s="58" t="s">
        <v>234</v>
      </c>
      <c r="B106" s="36" t="s">
        <v>142</v>
      </c>
      <c r="C106" s="25">
        <v>217300</v>
      </c>
      <c r="D106" s="55">
        <v>21138.47</v>
      </c>
      <c r="E106" s="33">
        <f t="shared" si="5"/>
        <v>-196161.53</v>
      </c>
      <c r="F106" s="32">
        <f t="shared" si="4"/>
        <v>9.72778186838472</v>
      </c>
    </row>
    <row r="107" spans="1:6" ht="13.5">
      <c r="A107" s="44"/>
      <c r="B107" s="48" t="s">
        <v>138</v>
      </c>
      <c r="C107" s="22">
        <f>SUM(C106:C106)</f>
        <v>217300</v>
      </c>
      <c r="D107" s="63">
        <f>SUM(D106:D106)</f>
        <v>21138.47</v>
      </c>
      <c r="E107" s="33">
        <f t="shared" si="5"/>
        <v>-196161.53</v>
      </c>
      <c r="F107" s="32">
        <f t="shared" si="4"/>
        <v>9.72778186838472</v>
      </c>
    </row>
    <row r="108" spans="1:6" ht="12.75">
      <c r="A108" s="68"/>
      <c r="B108" s="69" t="s">
        <v>243</v>
      </c>
      <c r="C108" s="81">
        <f>C67+C77+C84+C92+C104+C107</f>
        <v>60888410</v>
      </c>
      <c r="D108" s="81">
        <f>D67+D77+D84+D92+D104+D107</f>
        <v>32425445.65</v>
      </c>
      <c r="E108" s="82">
        <f t="shared" si="5"/>
        <v>-28462964.35</v>
      </c>
      <c r="F108" s="83">
        <f t="shared" si="4"/>
        <v>53.253887973097015</v>
      </c>
    </row>
    <row r="111" spans="1:6" s="9" customFormat="1" ht="18.75">
      <c r="A111" s="132" t="s">
        <v>341</v>
      </c>
      <c r="B111" s="132"/>
      <c r="C111" s="116"/>
      <c r="D111" s="117" t="s">
        <v>342</v>
      </c>
      <c r="E111" s="117"/>
      <c r="F111" s="118"/>
    </row>
    <row r="112" spans="1:6" s="9" customFormat="1" ht="18.75">
      <c r="A112" s="119" t="s">
        <v>244</v>
      </c>
      <c r="B112" s="115"/>
      <c r="C112" s="120"/>
      <c r="D112" s="120"/>
      <c r="E112" s="120"/>
      <c r="F112" s="120"/>
    </row>
    <row r="113" spans="1:6" s="9" customFormat="1" ht="18.75">
      <c r="A113" s="121" t="s">
        <v>245</v>
      </c>
      <c r="B113" s="121"/>
      <c r="C113" s="120"/>
      <c r="D113" s="120"/>
      <c r="E113" s="120"/>
      <c r="F113" s="120"/>
    </row>
    <row r="114" spans="1:6" s="9" customFormat="1" ht="18.75">
      <c r="A114" s="121" t="s">
        <v>246</v>
      </c>
      <c r="B114" s="121"/>
      <c r="C114" s="120"/>
      <c r="D114" s="120" t="s">
        <v>343</v>
      </c>
      <c r="E114" s="120"/>
      <c r="F114" s="120"/>
    </row>
    <row r="115" spans="1:6" s="9" customFormat="1" ht="18.75">
      <c r="A115" s="122"/>
      <c r="B115" s="122"/>
      <c r="C115" s="122"/>
      <c r="D115" s="122"/>
      <c r="E115" s="122"/>
      <c r="F115" s="122"/>
    </row>
  </sheetData>
  <sheetProtection/>
  <mergeCells count="23">
    <mergeCell ref="A10:B10"/>
    <mergeCell ref="C10:E10"/>
    <mergeCell ref="C13:C14"/>
    <mergeCell ref="D13:D14"/>
    <mergeCell ref="A9:F9"/>
    <mergeCell ref="C1:D1"/>
    <mergeCell ref="A7:F7"/>
    <mergeCell ref="C3:F3"/>
    <mergeCell ref="A8:F8"/>
    <mergeCell ref="C4:E4"/>
    <mergeCell ref="F48:F49"/>
    <mergeCell ref="A48:A49"/>
    <mergeCell ref="A111:B111"/>
    <mergeCell ref="E13:E14"/>
    <mergeCell ref="F13:F14"/>
    <mergeCell ref="A12:A14"/>
    <mergeCell ref="B12:B14"/>
    <mergeCell ref="C12:F12"/>
    <mergeCell ref="A47:L47"/>
    <mergeCell ref="B48:B49"/>
    <mergeCell ref="C48:C49"/>
    <mergeCell ref="D48:D49"/>
    <mergeCell ref="E48:E49"/>
  </mergeCells>
  <conditionalFormatting sqref="C16:D19 C21:D40">
    <cfRule type="expression" priority="1" dxfId="1" stopIfTrue="1">
      <formula>($C16=999)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2019-10-18T07:02:00Z</cp:lastPrinted>
  <dcterms:created xsi:type="dcterms:W3CDTF">2015-04-15T06:48:28Z</dcterms:created>
  <dcterms:modified xsi:type="dcterms:W3CDTF">2019-10-18T07:02:39Z</dcterms:modified>
  <cp:category/>
  <cp:version/>
  <cp:contentType/>
  <cp:contentStatus/>
</cp:coreProperties>
</file>